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172" windowHeight="5268" activeTab="0"/>
  </bookViews>
  <sheets>
    <sheet name="81R" sheetId="1" r:id="rId1"/>
    <sheet name="82" sheetId="2" r:id="rId2"/>
    <sheet name="83" sheetId="3" r:id="rId3"/>
    <sheet name="84" sheetId="4" r:id="rId4"/>
    <sheet name="85" sheetId="5" r:id="rId5"/>
    <sheet name="86" sheetId="6" r:id="rId6"/>
    <sheet name="87 dau tu" sheetId="7" r:id="rId7"/>
    <sheet name="88" sheetId="8" r:id="rId8"/>
    <sheet name="89" sheetId="9" r:id="rId9"/>
    <sheet name="92Xd" sheetId="10" r:id="rId10"/>
  </sheets>
  <externalReferences>
    <externalReference r:id="rId13"/>
  </externalReferences>
  <definedNames/>
  <calcPr fullCalcOnLoad="1"/>
</workbook>
</file>

<file path=xl/comments10.xml><?xml version="1.0" encoding="utf-8"?>
<comments xmlns="http://schemas.openxmlformats.org/spreadsheetml/2006/main">
  <authors>
    <author>YOU</author>
  </authors>
  <commentList>
    <comment ref="I19" authorId="0">
      <text>
        <r>
          <rPr>
            <b/>
            <sz val="11"/>
            <rFont val="Tahoma"/>
            <family val="2"/>
          </rPr>
          <t xml:space="preserve">TW: 8 tỷ
Tỉnh: 14 tỷ
</t>
        </r>
        <r>
          <rPr>
            <sz val="9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9"/>
            <rFont val="Tahoma"/>
            <family val="2"/>
          </rPr>
          <t>TW: 5 tỷ
Tỉnh: 03 tỷ + 05 tỷ (điều chỉnh cuối năm 2020)</t>
        </r>
        <r>
          <rPr>
            <sz val="9"/>
            <rFont val="Tahoma"/>
            <family val="2"/>
          </rPr>
          <t xml:space="preserve">
</t>
        </r>
      </text>
    </comment>
    <comment ref="R19" authorId="0">
      <text>
        <r>
          <rPr>
            <b/>
            <sz val="9"/>
            <rFont val="Tahoma"/>
            <family val="2"/>
          </rPr>
          <t>2020: 1.730tr
2019: 150tr
2018: 30tr</t>
        </r>
        <r>
          <rPr>
            <sz val="11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11"/>
            <rFont val="Tahoma"/>
            <family val="2"/>
          </rPr>
          <t>Tỉnh: 15,7 tỷ</t>
        </r>
      </text>
    </comment>
    <comment ref="Q20" authorId="0">
      <text>
        <r>
          <rPr>
            <b/>
            <sz val="9"/>
            <rFont val="Tahoma"/>
            <family val="2"/>
          </rPr>
          <t>Tỉnh: 10 tỷ + 2,7 tỷ (điều chỉnh cuối năm 2020)</t>
        </r>
      </text>
    </comment>
    <comment ref="R20" authorId="0">
      <text>
        <r>
          <rPr>
            <b/>
            <sz val="9"/>
            <rFont val="Tahoma"/>
            <family val="2"/>
          </rPr>
          <t>2020: 1.620tr 
2019: 200tr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<sst xmlns="http://schemas.openxmlformats.org/spreadsheetml/2006/main" count="664" uniqueCount="369">
  <si>
    <t>STT</t>
  </si>
  <si>
    <t>NỘI DUNG</t>
  </si>
  <si>
    <t>A</t>
  </si>
  <si>
    <t>B</t>
  </si>
  <si>
    <t>TỔNG NGUỒN THU NGÂN SÁCH HUYỆN</t>
  </si>
  <si>
    <t>I</t>
  </si>
  <si>
    <t>Thu ngân sách huyện được hưởng theo phân cấp</t>
  </si>
  <si>
    <t>-</t>
  </si>
  <si>
    <t>Thu ngân sách huyện hưởng 100%</t>
  </si>
  <si>
    <t xml:space="preserve">Thu ngân sách huyện hưởng từ các khoản thu phân chia </t>
  </si>
  <si>
    <t>II</t>
  </si>
  <si>
    <t>Thu bổ sung từ ngân sách cấp trên</t>
  </si>
  <si>
    <t>Thu bổ sung cân đối</t>
  </si>
  <si>
    <t>Thu bổ sung có mục tiêu</t>
  </si>
  <si>
    <t>III</t>
  </si>
  <si>
    <t>Thu kết dư</t>
  </si>
  <si>
    <t>IV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</si>
  <si>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</si>
  <si>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</si>
  <si>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</si>
  <si>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</si>
  <si>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</si>
  <si>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</si>
  <si>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</si>
  <si>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</si>
  <si>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</si>
  <si>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</si>
  <si>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</si>
  <si>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</si>
  <si>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NGÂN SÁCH CẤP HUYỆN</t>
  </si>
  <si>
    <t>Nguồn thu ngân sách</t>
  </si>
  <si>
    <t>Thu ngân sách được hưởng theo phân cấp</t>
  </si>
  <si>
    <t>Chi ngân sách</t>
  </si>
  <si>
    <t>Chi thuộc nhiệm vụ của ngân sách cấp huyện</t>
  </si>
  <si>
    <t>Chi bổ sung cho ngân sách xã</t>
  </si>
  <si>
    <t> -</t>
  </si>
  <si>
    <t>Chi bổ sung cân đối</t>
  </si>
  <si>
    <t>Chi bổ sung có mục tiêu</t>
  </si>
  <si>
    <t>NGÂN SÁCH XÃ</t>
  </si>
  <si>
    <t>Thu bổ sung từ ngân sách cấp huyện</t>
  </si>
  <si>
    <t>- </t>
  </si>
  <si>
    <t>TỔNG THU NGÂN SÁCH NHÀ NƯỚC</t>
  </si>
  <si>
    <t>Thu nội địa</t>
  </si>
  <si>
    <t>Thu từ khu vực DNNN do Trung ương quản lý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</si>
  <si>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</si>
  <si>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</si>
  <si>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</si>
  <si>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</si>
  <si>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</si>
  <si>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>Thu phí, lệ phí</t>
  </si>
  <si>
    <t>Thuế sử dụng đất nông nghiệp</t>
  </si>
  <si>
    <t>Thuế sử dụng đất phi nông nghiệp</t>
  </si>
  <si>
    <t>Thu tiền sử dụng đất</t>
  </si>
  <si>
    <t>Tiền cho thuê và tiền bán nhà ở thuộc sở hữu nhà nước</t>
  </si>
  <si>
    <t xml:space="preserve">Thu từ hoạt động xổ số kiến thiết </t>
  </si>
  <si>
    <t>Thu tiền cấp quyền khai thác khoáng sản</t>
  </si>
  <si>
    <t>Thu khác ngân sách</t>
  </si>
  <si>
    <t>Thu từ quỹ đất công ích, hoa lợi công sản khác</t>
  </si>
  <si>
    <t>Thu viện trợ</t>
  </si>
  <si>
    <t>Nội dung</t>
  </si>
  <si>
    <t>Ngân sách huyện</t>
  </si>
  <si>
    <t xml:space="preserve">Chia ra </t>
  </si>
  <si>
    <t>Ngân sách cấp huyện</t>
  </si>
  <si>
    <t>CHI CÂN ĐỐI NGÂN SÁCH HUYỆN</t>
  </si>
  <si>
    <t>Chi đầu tư cho các dự án</t>
  </si>
  <si>
    <t>Trong đó chia theo lĩnh vực:</t>
  </si>
  <si>
    <t>Chi giáo dục - đào tạo và dạy nghề</t>
  </si>
  <si>
    <t>Chi khoa học và công nghệ</t>
  </si>
  <si>
    <t>Trong đó chia theo nguồn vốn:</t>
  </si>
  <si>
    <t>Chi đầu tư từ nguồn thu tiền sử dụng đất</t>
  </si>
  <si>
    <t>Chi đầu tư từ nguồn thu xổ số kiến thiết</t>
  </si>
  <si>
    <t>Chi đầu tư phát triển khác</t>
  </si>
  <si>
    <t>Trong đó:</t>
  </si>
  <si>
    <t>CHI CÁC CHƯƠNG TRÌNH MỤC TIÊU</t>
  </si>
  <si>
    <t>(Chi tiết theo từng chương trình mục tiêu quốc gia)</t>
  </si>
  <si>
    <t>(Chi tiết theo từng chương trình mục tiêu nhiệm vụ)</t>
  </si>
  <si>
    <t>C</t>
  </si>
  <si>
    <t>CHI CHUYỂN NGUỒN SANG NĂM SAU</t>
  </si>
  <si>
    <t>Dự toán</t>
  </si>
  <si>
    <t xml:space="preserve">CHI BỔ SUNG CÂN ĐỐI CHO NGÂN SÁCH XÃ </t>
  </si>
  <si>
    <t>CHI NGÂN SÁCH CẤP HUYỆN THEO LĨNH VỰC</t>
  </si>
  <si>
    <t>1.1</t>
  </si>
  <si>
    <t>1.2</t>
  </si>
  <si>
    <t>1.3</t>
  </si>
  <si>
    <t>Chi y tế, dân số và gia đình</t>
  </si>
  <si>
    <t>1.4</t>
  </si>
  <si>
    <t>Chi văn hóa thông tin</t>
  </si>
  <si>
    <t>1.5</t>
  </si>
  <si>
    <t>Chi phát thanh, truyền hình, thông tấn</t>
  </si>
  <si>
    <t>1.6</t>
  </si>
  <si>
    <t>Chi thể dục thể thao</t>
  </si>
  <si>
    <t>1.7</t>
  </si>
  <si>
    <t>Chi bảo vệ môi trường</t>
  </si>
  <si>
    <t>1.8</t>
  </si>
  <si>
    <t>Chi các hoạt động kinh tế</t>
  </si>
  <si>
    <t>1.9</t>
  </si>
  <si>
    <t>Chi hoạt động của cơ quan quản lý nhà nước, đảng, đoàn thể</t>
  </si>
  <si>
    <t>1.10</t>
  </si>
  <si>
    <t>Chi bảo đảm xã hội</t>
  </si>
  <si>
    <t xml:space="preserve">Dự phòng ngân sách </t>
  </si>
  <si>
    <t xml:space="preserve">Chi tạo nguồn, điều chỉnh tiền lương </t>
  </si>
  <si>
    <t>TÊN ĐƠN VỊ</t>
  </si>
  <si>
    <t>CHI THƯỜNG XUYÊN (KHÔNG KỂ CHƯƠNG TRÌNH MỤC TIÊU QUỐC GIA)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</si>
  <si>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</si>
  <si>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</si>
  <si>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</si>
  <si>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</si>
  <si>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TỔNG SỐ</t>
  </si>
  <si>
    <t>CHI THƯỜNG XUYÊN</t>
  </si>
  <si>
    <t>V</t>
  </si>
  <si>
    <t>TRONG ĐÓ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</si>
  <si>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</si>
  <si>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</si>
  <si>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</si>
  <si>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</si>
  <si>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</si>
  <si>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</si>
  <si>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</si>
  <si>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</si>
  <si>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BẢO ĐẢM XÃ HỘI</t>
  </si>
  <si>
    <t>CHI GIAO THÔNG</t>
  </si>
  <si>
    <t>CHI NÔNG NGHIỆP, LÂM NGHIỆP, THỦY LỢI, THỦY SẢN</t>
  </si>
  <si>
    <t>Biểu số 81/CK-NSNN</t>
  </si>
  <si>
    <t>(Dự toán đã được Hội đồng nhân dân quyết định)</t>
  </si>
  <si>
    <t>Biểu số 82/CK-NSNN</t>
  </si>
  <si>
    <t xml:space="preserve">Dự toán </t>
  </si>
  <si>
    <t>Biểu số 83/CK-NSNN</t>
  </si>
  <si>
    <t>Tổng thu NSNN</t>
  </si>
  <si>
    <t>Thu NS huyện</t>
  </si>
  <si>
    <t xml:space="preserve">Thu từ khu vực DNNN do Địa phương quản lý </t>
  </si>
  <si>
    <t>Biểu số 84/CK-NSNN</t>
  </si>
  <si>
    <t>Biểu số 85/CK-NSNN</t>
  </si>
  <si>
    <t>Chi hoạt động của cơ quan quản lý hành chính, đảng, đoàn thể</t>
  </si>
  <si>
    <t>Biểu số 86/CK-NSNN</t>
  </si>
  <si>
    <t>Biểu số 87/CK-NSNN</t>
  </si>
  <si>
    <t>CHI HOẠT ĐỘNG CỦA CƠ QUAN QUẢN LÝ NHÀ NƯỚC, ĐẢNG, ĐOÀN THỂ</t>
  </si>
  <si>
    <t>Biểu số 88/CK-NSNN</t>
  </si>
  <si>
    <t>ỦY BAN NHÂN DÂN HUYỆN BÌNH TÂN</t>
  </si>
  <si>
    <t>Thu bổ sung chênh lệch lương</t>
  </si>
  <si>
    <t>Chi khác</t>
  </si>
  <si>
    <t>Chi An ninh-Quốc phòng</t>
  </si>
  <si>
    <t>Phòng Tư Pháp</t>
  </si>
  <si>
    <t>Phòng KT&amp;HT</t>
  </si>
  <si>
    <t>Phòng Giáo Dục</t>
  </si>
  <si>
    <t>Phòng Y Tế</t>
  </si>
  <si>
    <t>Ban Dân Vận</t>
  </si>
  <si>
    <t>Hội Nông Dân</t>
  </si>
  <si>
    <t>Hội Đông Y</t>
  </si>
  <si>
    <t>Chuẩn bị đầu tư</t>
  </si>
  <si>
    <t>Đơn vị: 1.000 đồng</t>
  </si>
  <si>
    <t>Thuế thu nhập doanh nghiệp</t>
  </si>
  <si>
    <t>Thuế giá trị gia tăng</t>
  </si>
  <si>
    <t>Thuế tiêu thụ đặc biệt</t>
  </si>
  <si>
    <t>Thuế tài nguyên</t>
  </si>
  <si>
    <t>Ngân sách xã</t>
  </si>
  <si>
    <t>Biểu số 89/CK-NSNN</t>
  </si>
  <si>
    <t>Tên đơn vị</t>
  </si>
  <si>
    <t>Tổng thu NSNN trên địa bàn</t>
  </si>
  <si>
    <t>Thu ngân sách xã được hưởng theo phân cấp</t>
  </si>
  <si>
    <t>Số bổ sung cân đối từ ngân sách cấp huyện</t>
  </si>
  <si>
    <t>Tổng chi cân đối ngân sách xã</t>
  </si>
  <si>
    <t>Tổng số</t>
  </si>
  <si>
    <t>Xã Tân Bình</t>
  </si>
  <si>
    <t>Xã Tân Lược</t>
  </si>
  <si>
    <t>Xã Tân An Thạnh</t>
  </si>
  <si>
    <t>Xã Tân Hưng</t>
  </si>
  <si>
    <t>Xã Tân Thành</t>
  </si>
  <si>
    <t>Xã Thành Trung</t>
  </si>
  <si>
    <t>Xã Nguyễn Văn Thảnh</t>
  </si>
  <si>
    <t>Xã Mỹ Thuận</t>
  </si>
  <si>
    <t>Xã Thành Lợi</t>
  </si>
  <si>
    <t>Biểu số 92/CK-NSNN</t>
  </si>
  <si>
    <t>Đơn vị: 1000 đồng</t>
  </si>
  <si>
    <t>Danh mục dự án</t>
  </si>
  <si>
    <t>Địa điểm xây dựng</t>
  </si>
  <si>
    <t>Ngoài nước</t>
  </si>
  <si>
    <t>Thực hiện dự án</t>
  </si>
  <si>
    <t>CHI ĐẦU TƯ PHÁT TRIỂN  (KHÔNG KỂ CHƯƠNG TRÌNH MỤC TIÊU QUỐC GIA)</t>
  </si>
  <si>
    <t>TỔNG SỔ</t>
  </si>
  <si>
    <t>CHI ĐẨU TƯ PHÁT TRIỂN</t>
  </si>
  <si>
    <t>CÁC CƠ QUAN, TỔ CHỨC</t>
  </si>
  <si>
    <t>KHỐI NN</t>
  </si>
  <si>
    <t>VP HĐND&amp; UBND</t>
  </si>
  <si>
    <t>Phòng N Nghiệp&amp;PTNT</t>
  </si>
  <si>
    <t>Phòng TC - KH</t>
  </si>
  <si>
    <t>Phòng LĐ TB XH</t>
  </si>
  <si>
    <t>Phòng VH - TT</t>
  </si>
  <si>
    <t>Phòng TN MT</t>
  </si>
  <si>
    <t>Nội Vụ</t>
  </si>
  <si>
    <t>Thanh Tra</t>
  </si>
  <si>
    <t>KHỐI ĐẢNG</t>
  </si>
  <si>
    <t>VP Huyện Ủy</t>
  </si>
  <si>
    <t>Ban Tổ Chức</t>
  </si>
  <si>
    <t>UB Kiểm tra</t>
  </si>
  <si>
    <t>Ban Tuyên Giáo</t>
  </si>
  <si>
    <t>KHỐI ĐOÀN THỂ</t>
  </si>
  <si>
    <t>UB Mặt Trận Tổ quốc</t>
  </si>
  <si>
    <t>Huyện đoàn</t>
  </si>
  <si>
    <t>HLH Phụ Nữ</t>
  </si>
  <si>
    <t>Hội Cựu chiến binh</t>
  </si>
  <si>
    <t>CÁC HỘI THEO NĐ 45</t>
  </si>
  <si>
    <t xml:space="preserve"> Hội Chữ thập đỏ</t>
  </si>
  <si>
    <t>TTBD chính trị</t>
  </si>
  <si>
    <t>TT GDDN&amp;GDTX</t>
  </si>
  <si>
    <t>Công An</t>
  </si>
  <si>
    <t xml:space="preserve">Huyện Đội </t>
  </si>
  <si>
    <t>CHI BỔ SUNG CÓ MỤC TIÊU CHO NGÂN SÁCH XÃ</t>
  </si>
  <si>
    <t>CHI DỰ PHÒNG (10%)</t>
  </si>
  <si>
    <t>CHI KHÁC</t>
  </si>
  <si>
    <t>Ban quản lý dự án đầu tư xây dựng huyện</t>
  </si>
  <si>
    <t>Dự Phòng</t>
  </si>
  <si>
    <t xml:space="preserve"> </t>
  </si>
  <si>
    <t>Hội Chữ thập đỏ</t>
  </si>
  <si>
    <t>Huyện đội</t>
  </si>
  <si>
    <t>Chi bổ sung thực hiện điều chỉnh tiền lương</t>
  </si>
  <si>
    <t>Chia ra</t>
  </si>
  <si>
    <t>Tổng số (tất cả các nguồn vốn)</t>
  </si>
  <si>
    <t>Ban quản lý dự án</t>
  </si>
  <si>
    <t>Đơn vị:  1.000đồng</t>
  </si>
  <si>
    <t>Đơn vị: 1.000đồng</t>
  </si>
  <si>
    <t>ỦY BAN NHÂN DÂN DÂN HUYỆN BÌNH TÂN</t>
  </si>
  <si>
    <t>Thu bổ sung có mục tiêu vốn sự nghiệp</t>
  </si>
  <si>
    <t>Trung tâm Văn hóa-TT &amp;TT</t>
  </si>
  <si>
    <t>Chi bổ sung SNGDĐT</t>
  </si>
  <si>
    <t>Trích 20% duy tu SC công trình GT-TL và chỉnh lý biến động đất đai -in GCNQSDĐ</t>
  </si>
  <si>
    <t>Hỗ trợ kinh phì bù miễn giảm TLP</t>
  </si>
  <si>
    <t>Hỗ trợ duy tu sửa chữa từ nguồn 10%XSKT</t>
  </si>
  <si>
    <t>Trung tâm VH-TT&amp;TT</t>
  </si>
  <si>
    <t>TT</t>
  </si>
  <si>
    <t>Thời gian khởi công hoàn thành</t>
  </si>
  <si>
    <t xml:space="preserve">Quyết định đầu tư </t>
  </si>
  <si>
    <t>Số quyết định; ngày, tháng, năm ban hành</t>
  </si>
  <si>
    <t>TMĐT được duyệt</t>
  </si>
  <si>
    <t>Chia theo nguồn</t>
  </si>
  <si>
    <t xml:space="preserve">Tổng số </t>
  </si>
  <si>
    <t>Ngân sách tỉnh</t>
  </si>
  <si>
    <t>Lĩnh vực giáo dục đào tạo và dạy nghề</t>
  </si>
  <si>
    <t>A1</t>
  </si>
  <si>
    <t>2.1</t>
  </si>
  <si>
    <t>2.2</t>
  </si>
  <si>
    <t>2.3</t>
  </si>
  <si>
    <t>2.4</t>
  </si>
  <si>
    <t>2.5</t>
  </si>
  <si>
    <t>2.6</t>
  </si>
  <si>
    <t>2.7</t>
  </si>
  <si>
    <t>B1</t>
  </si>
  <si>
    <t>Ngành/lĩnh vực giao thông</t>
  </si>
  <si>
    <t>C1</t>
  </si>
  <si>
    <t>Phòng Kinh tế và Hạ tầng</t>
  </si>
  <si>
    <t>C2</t>
  </si>
  <si>
    <t>Dự phòng</t>
  </si>
  <si>
    <t>Phòng Kinh tế và Ha Tầng</t>
  </si>
  <si>
    <t>CÂN ĐỐI NGÂN SÁCH HUYỆN NĂM 2021</t>
  </si>
  <si>
    <t>CÂN ĐỐI NGUỒN THU, CHI DỰ TOÁN NGÂN SÁCH CẤP
 HUYỆN VÀ NGÂN SÁCH XÃ NĂM 2021</t>
  </si>
  <si>
    <t>DỰ TOÁN THU NGÂN SÁCH NHÀ NƯỚC NĂM 2021</t>
  </si>
  <si>
    <t>Dự toán năm 2021</t>
  </si>
  <si>
    <t xml:space="preserve"> Thu tiền cho thuê mặt đất, mặt nước</t>
  </si>
  <si>
    <t>DỰ TOÁN CHI NGÂN SÁCH HUYỆN, CHI NGÂN SÁCH CẤP HUYỆN VÀ CHI NGÂN SÁCH XÃ THEO CƠ CẤU CHI NĂM 2021</t>
  </si>
  <si>
    <t>DỰ TOÁN CHI NGÂN SÁCH CẤP HUYỆN CHO TỪNG CƠ QUAN, TỔ CHỨC NĂM 2021</t>
  </si>
  <si>
    <t>Các hội đặc thù</t>
  </si>
  <si>
    <t>Thị trấnTân Quới</t>
  </si>
  <si>
    <t>Thu ngân sách xã, thị trấn hưởng 100%</t>
  </si>
  <si>
    <t>Thu ngân sách xã, thị trấn hưởng từ các khoản thu phân chia</t>
  </si>
  <si>
    <t>DỰ TOÁN THU, SỐ BỔ SUNG VÀ DỰ TOÁN CHI CÂN ĐỐI NGÂN SÁCH TỪNG XÃ  NĂM 2021</t>
  </si>
  <si>
    <t>DỰ TOÁN CHI NGÂN SÁCH CẤP HUYỆN THEO TỪNG LĨNH VỰC NĂM 2021</t>
  </si>
  <si>
    <t>DỰ TOÁN CHI THƯỜNG XUYÊN CỦA NGÂN SÁCH CẤP HUYỆN CHO TỪNG CƠ QUAN, TỔ CHỨC THEO LĨNH VỰC NĂM 2021</t>
  </si>
  <si>
    <t>DỰ TOÁN CHI ĐẦU TƯ PHÁT TRIỂN CỦA NGÂN SÁCH CẤP HUYỆN CHO TỪNG CƠ QUAN, TỔ CHỨC THEO LĨNH VỰC NĂM 2021</t>
  </si>
  <si>
    <t>Ủy ban nhân dân xã Tân Thành</t>
  </si>
  <si>
    <t>Phòng Giáo dục và Đào tạo</t>
  </si>
  <si>
    <t>DANH MỤC CÁC CHƯƠNG TRÌNH, DỰ ÁN SỬ DỤNG VỐN NGÂN SÁCH NHÀ NƯỚC NĂM 2021</t>
  </si>
  <si>
    <t>Năng lực thiết kế</t>
  </si>
  <si>
    <t>Giá trị khối lượng thực hiện từ khởi công đến 31/12/2020</t>
  </si>
  <si>
    <t>Lũy kế vốn đã bố trí đến 31/12/2020</t>
  </si>
  <si>
    <t>Kế hoạch năm 2021</t>
  </si>
  <si>
    <t>Dự án chuyển tiếp từ giai đoạn 5 năm 2016-2020</t>
  </si>
  <si>
    <t>Trường Trung học cơ sở Tân Thành,  huyện Bình Tân</t>
  </si>
  <si>
    <t>xã Tân Thành</t>
  </si>
  <si>
    <t>665 học sinh</t>
  </si>
  <si>
    <t>15/7/2020
09/6/2021</t>
  </si>
  <si>
    <t xml:space="preserve"> 2566/QĐ-UBND ngày 30/10/2019</t>
  </si>
  <si>
    <t>Trường Mẫu giáo Tân Hưng, huyện Bình Tân</t>
  </si>
  <si>
    <t>xã Tân Hưng</t>
  </si>
  <si>
    <t>170 trẻ</t>
  </si>
  <si>
    <t>20/08/2020
15/06/2021</t>
  </si>
  <si>
    <t>2544/QĐ-UBND ngày 08/10/2019</t>
  </si>
  <si>
    <t>Dự án Khởi công mới năm 2021</t>
  </si>
  <si>
    <t>Trường Mầm non Hoa Phượng, xã Tân An Thạnh, huyện Bình Tân</t>
  </si>
  <si>
    <t>xã Tân An  Thạnh</t>
  </si>
  <si>
    <t>420 trẻ</t>
  </si>
  <si>
    <t>2021-2022</t>
  </si>
  <si>
    <t>2940/QĐ-UBND, ngày 30/10/2020</t>
  </si>
  <si>
    <t>Trường Tiểu học Tân An Thạnh A, huyện Bình Tân</t>
  </si>
  <si>
    <t>730 học sinh</t>
  </si>
  <si>
    <t>2938/QĐ-UBND, ngày 30/10/2020</t>
  </si>
  <si>
    <t>Trường Tiểu học Tân An Thạnh B, huyện Bình Tân</t>
  </si>
  <si>
    <t>300 học sinh</t>
  </si>
  <si>
    <t>2939/QĐ-UBND, ngày 30/10/2020</t>
  </si>
  <si>
    <t>Trường Trung học cơ sở Tân An Thạnh, huyện Bình Tân</t>
  </si>
  <si>
    <t>630 học sinh</t>
  </si>
  <si>
    <t>2937/QĐ-UBND, ngày 30/10/2020</t>
  </si>
  <si>
    <t>Trường Mầm non Măng Non, xã Thành Lợi, huyện Bình Tân</t>
  </si>
  <si>
    <t>xã Thành Lợi</t>
  </si>
  <si>
    <t>241 trẻ</t>
  </si>
  <si>
    <t>2936/QĐ-UBND, ngày 30/10/2020</t>
  </si>
  <si>
    <t>Trường Tiểu học Thành Lợi A, huyện Bình Tân</t>
  </si>
  <si>
    <t>550 học sinh</t>
  </si>
  <si>
    <t>2934/QĐ-UBND, ngày 30/10/2020</t>
  </si>
  <si>
    <t>Trường Tiểu học Thành Lợi C, huyện Bình Tân</t>
  </si>
  <si>
    <t>240 học sinh</t>
  </si>
  <si>
    <t>2935/QĐ-UBND, ngày 30/10/2020</t>
  </si>
  <si>
    <t>A2</t>
  </si>
  <si>
    <t>Thanh toán khối lượng hoàn thành năm 2020</t>
  </si>
  <si>
    <t>Trường Tiểu học Tân Lược, huyện Bình Tân</t>
  </si>
  <si>
    <t>xã Tân Lược</t>
  </si>
  <si>
    <t>1.040 học sinh</t>
  </si>
  <si>
    <t>22/2/2020
17/10/2020</t>
  </si>
  <si>
    <t>2942/QĐ-UBND ngày 30/10/2019</t>
  </si>
  <si>
    <t>Cải tạo, nâng cấp Trường Tiểu học Tân Thành A, huyện Bình Tân</t>
  </si>
  <si>
    <t>595 học sinh</t>
  </si>
  <si>
    <t>881/QĐ-UBND, ngày 04/5/2020</t>
  </si>
  <si>
    <t>Cải tạo, nâng cấp Trường Trung học cơ sở Tân Lược, huyện Bình Tân</t>
  </si>
  <si>
    <t>870 học sinh</t>
  </si>
  <si>
    <t>1474/QĐ-UBND, ngày 13/7/2020</t>
  </si>
  <si>
    <t>Cải tạo, nâng cấp Trường Trung học cơ sở Thành Đông, huyện Bình Tân</t>
  </si>
  <si>
    <t>1.413 học sinh</t>
  </si>
  <si>
    <t>1473/QĐ-UBND, ngày 13/7/2020</t>
  </si>
  <si>
    <t>A3</t>
  </si>
  <si>
    <t>Ngành/lĩnh vực văn hóa, xã hội</t>
  </si>
  <si>
    <t>Trung tâm văn hóa - thể thao xã Tân An Thạnh, huyện Bình Tân</t>
  </si>
  <si>
    <t>Cải tạo hội trường 200 chỗ, xây dựng mới khối phòng chức năng và các hạng mục phụ trợ.</t>
  </si>
  <si>
    <t>2988/QĐ-UBND, ngày 30/10/2020</t>
  </si>
  <si>
    <t>Nhà văn hóa, thể thao cụm ấp An Thành - An Thạnh - An Thới, xã Tân An Thạnh, huyện Bình Tân</t>
  </si>
  <si>
    <t>Xây dựng mới Hội trường 100 chỗ, trụ sở ấp, phòng truyền thanh và các hạng mục phụ trợ.</t>
  </si>
  <si>
    <t>2989/QĐ-UBND, ngày 30/10/2020</t>
  </si>
  <si>
    <t>Nhà văn hóa, thể thao cụm ấp Thành Ninh - Thành Thọ, xã Thành Lợi,  huyện Bình Tân</t>
  </si>
  <si>
    <t>2987/QĐ-UBND, ngày 30/10/2020</t>
  </si>
  <si>
    <t>Đường từ cầu chú Bèn (QL54)  ra sông Hậu, huyện Bình Tân</t>
  </si>
  <si>
    <t>TT Tân Quới</t>
  </si>
  <si>
    <t>1.210 m</t>
  </si>
  <si>
    <t>2020-2021</t>
  </si>
  <si>
    <t>921/QĐ-UBND ngày 16/5/2018</t>
  </si>
  <si>
    <t>Đường từ đường tỉnh 908 - ranh xã Tân Bình</t>
  </si>
  <si>
    <t>Xã Tân  Thành</t>
  </si>
  <si>
    <t>5.640,89m</t>
  </si>
  <si>
    <t>11/2020
02/2022</t>
  </si>
  <si>
    <t>2763/QĐ-UBND, ngày 31/10/2019</t>
  </si>
  <si>
    <t>Đường liên ấp Hưng An - Hưng Nghĩa, xã Tân Hưng, huyện Bình Tân</t>
  </si>
  <si>
    <t>Xã Tân  Hưng</t>
  </si>
  <si>
    <t>2.800m</t>
  </si>
  <si>
    <t>671/QĐ-UBND, ngày 13/3/2020</t>
  </si>
  <si>
    <t>Đường liên ấp An Thới - An Thạnh, xã Tân An Thạnh, huyện Bình Tân</t>
  </si>
  <si>
    <t>Xã Tân  An Thạnh</t>
  </si>
  <si>
    <t>xây mới</t>
  </si>
  <si>
    <t xml:space="preserve">2961/QĐ-UBND, ngày 30/10/2020 </t>
  </si>
  <si>
    <t>Đường liên ấp An Thới - An Phước, xã Tân An Thạnh, huyện Bình Tân</t>
  </si>
  <si>
    <t xml:space="preserve">2960/QĐ-UBND, ngày 30/10/2020 </t>
  </si>
  <si>
    <t>Đường liên ấp Thành Trí - Thành Nghĩa - Thành Đức, xã Thành Lợi, huyện Bình Tân</t>
  </si>
  <si>
    <t xml:space="preserve">2962/QĐ-UBND, ngày 30/10/2020 </t>
  </si>
  <si>
    <t>Đường kênh Lung Cái, xã Tân Hưng, huyện Bình Tân</t>
  </si>
  <si>
    <t xml:space="preserve">1947/QĐ-UBND, ngày 31/7/2020 </t>
  </si>
  <si>
    <t>Đường từ đường tỉnh 908 - cây xăng Ngã Năm, xã Tân Thành, huyện Bình Tân</t>
  </si>
  <si>
    <t xml:space="preserve">1941/QĐ-UBND, ngày 31/7/2020 </t>
  </si>
  <si>
    <t>Đường ấp Tân Dương (đoạn từ cầu ấp Tân Dương - cầu Mười Dẹo, bờ phải)</t>
  </si>
  <si>
    <t>2564/QĐ-UBND, ngày 31/8/2020</t>
  </si>
  <si>
    <t>C3</t>
  </si>
  <si>
    <t>(Kèm theo Quyết định số:       /QĐ-UBND ngày      tháng 01 năm 2021 của Chủ tịch UBND huyện Bình Tân)</t>
  </si>
  <si>
    <t xml:space="preserve">     ỦY BAN NHÂN DÂN HUYỆN BÌNH TÂN</t>
  </si>
  <si>
    <t>(Kèm theo Quyết định số:       /QĐ-UBND ngày      tháng 01 năm 2021
 của Chủ tịch UBND huyện Bình Tân)</t>
  </si>
  <si>
    <t>ỦY BAN NHÂN DÂN  HUYỆN BÌNH TÂN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</si>
</sst>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* #,##0_);_(* \(#,##0\);_(* &quot;-&quot;??_);_(@_)"/>
    <numFmt numFmtId="178" formatCode="###,###,###"/>
    <numFmt numFmtId="179" formatCode="_(* #,##0.000000_);_(* \(#,##0.000000\);_(* &quot;-&quot;??_);_(@_)"/>
    <numFmt numFmtId="180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b/>
      <u val="single"/>
      <sz val="11"/>
      <name val="Times New Roman"/>
      <family val="1"/>
    </font>
    <font>
      <sz val="12"/>
      <name val=".VnArial Narrow"/>
      <family val="2"/>
    </font>
    <font>
      <sz val="12"/>
      <name val=".VnTime"/>
      <family val="2"/>
    </font>
    <font>
      <sz val="13"/>
      <color indexed="8"/>
      <name val="Times New Roman"/>
      <family val="1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i/>
      <sz val="13"/>
      <color indexed="8"/>
      <name val="Times New Roman"/>
      <family val="1"/>
    </font>
    <font>
      <sz val="10"/>
      <color indexed="8"/>
      <name val="Calibri"/>
      <family val="2"/>
    </font>
    <font>
      <sz val="13"/>
      <color indexed="10"/>
      <name val="Times New Roman"/>
      <family val="1"/>
    </font>
    <font>
      <sz val="13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3"/>
      <color theme="1"/>
      <name val="Calibri"/>
      <family val="2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0"/>
      <color theme="1"/>
      <name val="Calibri"/>
      <family val="2"/>
    </font>
    <font>
      <sz val="13"/>
      <color rgb="FFFF0000"/>
      <name val="Times New Roman"/>
      <family val="1"/>
    </font>
    <font>
      <sz val="13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11">
    <xf numFmtId="0" fontId="0" fillId="0" borderId="0" xfId="0" applyFont="1" applyAlignment="1">
      <alignment/>
    </xf>
    <xf numFmtId="0" fontId="7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74" fillId="0" borderId="0" xfId="0" applyNumberFormat="1" applyFont="1" applyAlignment="1">
      <alignment horizontal="right" vertical="top" wrapText="1"/>
    </xf>
    <xf numFmtId="3" fontId="7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75" fillId="0" borderId="0" xfId="0" applyNumberFormat="1" applyFont="1" applyAlignment="1">
      <alignment/>
    </xf>
    <xf numFmtId="3" fontId="76" fillId="0" borderId="0" xfId="0" applyNumberFormat="1" applyFont="1" applyAlignment="1">
      <alignment horizontal="right" vertical="top" wrapText="1"/>
    </xf>
    <xf numFmtId="3" fontId="77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3" fontId="74" fillId="0" borderId="0" xfId="0" applyNumberFormat="1" applyFont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49" fontId="1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73" fillId="0" borderId="0" xfId="0" applyNumberFormat="1" applyFont="1" applyAlignment="1">
      <alignment horizontal="center"/>
    </xf>
    <xf numFmtId="3" fontId="1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NumberFormat="1" applyFont="1" applyFill="1" applyAlignment="1">
      <alignment vertical="center" wrapText="1"/>
    </xf>
    <xf numFmtId="0" fontId="9" fillId="0" borderId="0" xfId="0" applyFont="1" applyFill="1" applyAlignment="1" quotePrefix="1">
      <alignment horizontal="centerContinuous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8" fontId="2" fillId="0" borderId="0" xfId="0" applyNumberFormat="1" applyFont="1" applyFill="1" applyAlignment="1">
      <alignment vertical="center" wrapText="1"/>
    </xf>
    <xf numFmtId="178" fontId="22" fillId="0" borderId="12" xfId="0" applyNumberFormat="1" applyFont="1" applyFill="1" applyBorder="1" applyAlignment="1" applyProtection="1">
      <alignment horizontal="center" vertical="center" wrapText="1"/>
      <protection/>
    </xf>
    <xf numFmtId="178" fontId="22" fillId="0" borderId="12" xfId="0" applyNumberFormat="1" applyFont="1" applyFill="1" applyBorder="1" applyAlignment="1">
      <alignment horizontal="center" vertical="center" wrapText="1"/>
    </xf>
    <xf numFmtId="178" fontId="22" fillId="0" borderId="12" xfId="0" applyNumberFormat="1" applyFont="1" applyFill="1" applyBorder="1" applyAlignment="1">
      <alignment horizontal="center" vertical="center" wrapText="1"/>
    </xf>
    <xf numFmtId="178" fontId="23" fillId="0" borderId="0" xfId="0" applyNumberFormat="1" applyFont="1" applyFill="1" applyAlignment="1">
      <alignment vertical="center" wrapText="1"/>
    </xf>
    <xf numFmtId="178" fontId="24" fillId="0" borderId="13" xfId="0" applyNumberFormat="1" applyFont="1" applyFill="1" applyBorder="1" applyAlignment="1" applyProtection="1">
      <alignment horizontal="center" vertical="center"/>
      <protection/>
    </xf>
    <xf numFmtId="178" fontId="2" fillId="0" borderId="13" xfId="0" applyNumberFormat="1" applyFont="1" applyFill="1" applyBorder="1" applyAlignment="1">
      <alignment horizontal="center" vertical="center"/>
    </xf>
    <xf numFmtId="178" fontId="24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178" fontId="3" fillId="0" borderId="14" xfId="0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178" fontId="2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5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>
      <alignment/>
    </xf>
    <xf numFmtId="0" fontId="20" fillId="0" borderId="0" xfId="0" applyFont="1" applyAlignment="1">
      <alignment/>
    </xf>
    <xf numFmtId="177" fontId="2" fillId="0" borderId="16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177" fontId="3" fillId="33" borderId="16" xfId="0" applyNumberFormat="1" applyFont="1" applyFill="1" applyBorder="1" applyAlignment="1">
      <alignment horizontal="center" vertical="center" wrapText="1"/>
    </xf>
    <xf numFmtId="177" fontId="3" fillId="33" borderId="16" xfId="42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6" xfId="42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3" fontId="11" fillId="0" borderId="0" xfId="56" applyNumberFormat="1" applyFont="1" applyFill="1" applyAlignment="1">
      <alignment vertical="center"/>
      <protection/>
    </xf>
    <xf numFmtId="3" fontId="3" fillId="0" borderId="0" xfId="56" applyNumberFormat="1" applyFont="1" applyFill="1" applyAlignment="1">
      <alignment vertical="center"/>
      <protection/>
    </xf>
    <xf numFmtId="3" fontId="16" fillId="0" borderId="0" xfId="56" applyNumberFormat="1" applyFont="1" applyFill="1" applyAlignment="1">
      <alignment horizontal="right" vertical="center"/>
      <protection/>
    </xf>
    <xf numFmtId="0" fontId="11" fillId="0" borderId="0" xfId="56" applyFont="1" applyFill="1" applyAlignment="1">
      <alignment vertical="center"/>
      <protection/>
    </xf>
    <xf numFmtId="3" fontId="3" fillId="0" borderId="0" xfId="56" applyNumberFormat="1" applyFont="1" applyFill="1" applyAlignment="1">
      <alignment horizontal="center" vertical="center"/>
      <protection/>
    </xf>
    <xf numFmtId="0" fontId="11" fillId="0" borderId="0" xfId="56" applyFont="1" applyFill="1">
      <alignment/>
      <protection/>
    </xf>
    <xf numFmtId="0" fontId="18" fillId="0" borderId="0" xfId="56" applyNumberFormat="1" applyFont="1" applyFill="1" applyAlignment="1">
      <alignment horizontal="center" vertical="center" wrapText="1"/>
      <protection/>
    </xf>
    <xf numFmtId="3" fontId="18" fillId="0" borderId="0" xfId="56" applyNumberFormat="1" applyFont="1" applyFill="1" applyAlignment="1">
      <alignment horizontal="center" vertical="center" wrapText="1"/>
      <protection/>
    </xf>
    <xf numFmtId="3" fontId="11" fillId="0" borderId="0" xfId="56" applyNumberFormat="1" applyFont="1" applyFill="1">
      <alignment/>
      <protection/>
    </xf>
    <xf numFmtId="3" fontId="21" fillId="0" borderId="0" xfId="56" applyNumberFormat="1" applyFont="1" applyFill="1" applyBorder="1" applyAlignment="1">
      <alignment horizontal="right"/>
      <protection/>
    </xf>
    <xf numFmtId="0" fontId="3" fillId="0" borderId="0" xfId="56" applyFont="1" applyFill="1">
      <alignment/>
      <protection/>
    </xf>
    <xf numFmtId="178" fontId="2" fillId="0" borderId="0" xfId="56" applyNumberFormat="1" applyFont="1" applyFill="1" applyAlignment="1">
      <alignment vertical="center" wrapText="1"/>
      <protection/>
    </xf>
    <xf numFmtId="178" fontId="22" fillId="0" borderId="12" xfId="56" applyNumberFormat="1" applyFont="1" applyFill="1" applyBorder="1" applyAlignment="1" applyProtection="1">
      <alignment horizontal="center" vertical="center" wrapText="1"/>
      <protection/>
    </xf>
    <xf numFmtId="3" fontId="22" fillId="0" borderId="12" xfId="56" applyNumberFormat="1" applyFont="1" applyFill="1" applyBorder="1" applyAlignment="1" applyProtection="1">
      <alignment horizontal="center" vertical="center" wrapText="1"/>
      <protection/>
    </xf>
    <xf numFmtId="3" fontId="22" fillId="0" borderId="12" xfId="56" applyNumberFormat="1" applyFont="1" applyFill="1" applyBorder="1" applyAlignment="1">
      <alignment horizontal="center" vertical="center" wrapText="1"/>
      <protection/>
    </xf>
    <xf numFmtId="178" fontId="23" fillId="0" borderId="0" xfId="56" applyNumberFormat="1" applyFont="1" applyFill="1" applyAlignment="1">
      <alignment vertical="center" wrapText="1"/>
      <protection/>
    </xf>
    <xf numFmtId="178" fontId="25" fillId="0" borderId="13" xfId="56" applyNumberFormat="1" applyFont="1" applyFill="1" applyBorder="1" applyAlignment="1" applyProtection="1">
      <alignment horizontal="center" vertical="center"/>
      <protection/>
    </xf>
    <xf numFmtId="178" fontId="7" fillId="0" borderId="13" xfId="56" applyNumberFormat="1" applyFont="1" applyFill="1" applyBorder="1" applyAlignment="1">
      <alignment horizontal="center" vertical="center"/>
      <protection/>
    </xf>
    <xf numFmtId="3" fontId="24" fillId="0" borderId="13" xfId="56" applyNumberFormat="1" applyFont="1" applyFill="1" applyBorder="1" applyAlignment="1">
      <alignment horizontal="center" vertical="center"/>
      <protection/>
    </xf>
    <xf numFmtId="0" fontId="15" fillId="0" borderId="0" xfId="56" applyFont="1" applyFill="1" applyAlignment="1">
      <alignment vertical="center"/>
      <protection/>
    </xf>
    <xf numFmtId="178" fontId="7" fillId="0" borderId="14" xfId="56" applyNumberFormat="1" applyFont="1" applyFill="1" applyBorder="1" applyAlignment="1">
      <alignment horizontal="center"/>
      <protection/>
    </xf>
    <xf numFmtId="3" fontId="2" fillId="0" borderId="14" xfId="56" applyNumberFormat="1" applyFont="1" applyFill="1" applyBorder="1">
      <alignment/>
      <protection/>
    </xf>
    <xf numFmtId="178" fontId="8" fillId="0" borderId="14" xfId="56" applyNumberFormat="1" applyFont="1" applyFill="1" applyBorder="1" applyAlignment="1">
      <alignment horizontal="center" vertical="center"/>
      <protection/>
    </xf>
    <xf numFmtId="3" fontId="3" fillId="0" borderId="14" xfId="56" applyNumberFormat="1" applyFont="1" applyFill="1" applyBorder="1">
      <alignment/>
      <protection/>
    </xf>
    <xf numFmtId="178" fontId="7" fillId="0" borderId="14" xfId="56" applyNumberFormat="1" applyFont="1" applyFill="1" applyBorder="1" applyAlignment="1">
      <alignment horizontal="center" vertical="center"/>
      <protection/>
    </xf>
    <xf numFmtId="0" fontId="2" fillId="0" borderId="0" xfId="56" applyFont="1" applyFill="1">
      <alignment/>
      <protection/>
    </xf>
    <xf numFmtId="0" fontId="18" fillId="0" borderId="0" xfId="56" applyNumberFormat="1" applyFont="1" applyFill="1" applyAlignment="1">
      <alignment vertical="center" wrapText="1"/>
      <protection/>
    </xf>
    <xf numFmtId="0" fontId="11" fillId="0" borderId="0" xfId="55" applyFont="1" applyFill="1" applyAlignment="1">
      <alignment horizontal="centerContinuous"/>
      <protection/>
    </xf>
    <xf numFmtId="0" fontId="11" fillId="0" borderId="0" xfId="55" applyFont="1" applyFill="1">
      <alignment/>
      <protection/>
    </xf>
    <xf numFmtId="0" fontId="19" fillId="0" borderId="0" xfId="55" applyFont="1" applyFill="1" applyAlignment="1">
      <alignment horizontal="left"/>
      <protection/>
    </xf>
    <xf numFmtId="0" fontId="20" fillId="0" borderId="0" xfId="55" applyFont="1" applyFill="1">
      <alignment/>
      <protection/>
    </xf>
    <xf numFmtId="0" fontId="21" fillId="0" borderId="0" xfId="55" applyFont="1" applyFill="1" applyBorder="1" applyAlignment="1">
      <alignment horizontal="right"/>
      <protection/>
    </xf>
    <xf numFmtId="0" fontId="5" fillId="0" borderId="0" xfId="55" applyFont="1" applyFill="1">
      <alignment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0" fontId="16" fillId="0" borderId="13" xfId="55" applyFont="1" applyFill="1" applyBorder="1" applyAlignment="1">
      <alignment horizontal="center"/>
      <protection/>
    </xf>
    <xf numFmtId="0" fontId="16" fillId="0" borderId="18" xfId="55" applyFont="1" applyFill="1" applyBorder="1">
      <alignment/>
      <protection/>
    </xf>
    <xf numFmtId="3" fontId="16" fillId="0" borderId="13" xfId="55" applyNumberFormat="1" applyFont="1" applyFill="1" applyBorder="1">
      <alignment/>
      <protection/>
    </xf>
    <xf numFmtId="0" fontId="9" fillId="0" borderId="0" xfId="55" applyFont="1" applyFill="1">
      <alignment/>
      <protection/>
    </xf>
    <xf numFmtId="0" fontId="11" fillId="0" borderId="14" xfId="55" applyFont="1" applyFill="1" applyBorder="1" applyAlignment="1">
      <alignment horizontal="center"/>
      <protection/>
    </xf>
    <xf numFmtId="0" fontId="11" fillId="0" borderId="19" xfId="0" applyFont="1" applyFill="1" applyBorder="1" applyAlignment="1">
      <alignment/>
    </xf>
    <xf numFmtId="3" fontId="11" fillId="0" borderId="14" xfId="55" applyNumberFormat="1" applyFont="1" applyFill="1" applyBorder="1">
      <alignment/>
      <protection/>
    </xf>
    <xf numFmtId="0" fontId="11" fillId="0" borderId="15" xfId="55" applyFont="1" applyFill="1" applyBorder="1" applyAlignment="1">
      <alignment horizontal="center"/>
      <protection/>
    </xf>
    <xf numFmtId="0" fontId="11" fillId="0" borderId="20" xfId="0" applyFont="1" applyFill="1" applyBorder="1" applyAlignment="1">
      <alignment/>
    </xf>
    <xf numFmtId="3" fontId="11" fillId="0" borderId="15" xfId="55" applyNumberFormat="1" applyFont="1" applyFill="1" applyBorder="1">
      <alignment/>
      <protection/>
    </xf>
    <xf numFmtId="0" fontId="19" fillId="0" borderId="0" xfId="0" applyFont="1" applyFill="1" applyAlignment="1">
      <alignment/>
    </xf>
    <xf numFmtId="0" fontId="19" fillId="0" borderId="0" xfId="55" applyFont="1" applyFill="1">
      <alignment/>
      <protection/>
    </xf>
    <xf numFmtId="0" fontId="1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centerContinuous"/>
    </xf>
    <xf numFmtId="3" fontId="20" fillId="0" borderId="0" xfId="0" applyNumberFormat="1" applyFont="1" applyFill="1" applyAlignment="1">
      <alignment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8" fontId="2" fillId="0" borderId="14" xfId="0" applyNumberFormat="1" applyFont="1" applyFill="1" applyBorder="1" applyAlignment="1" applyProtection="1">
      <alignment/>
      <protection/>
    </xf>
    <xf numFmtId="3" fontId="11" fillId="0" borderId="14" xfId="56" applyNumberFormat="1" applyFont="1" applyFill="1" applyBorder="1">
      <alignment/>
      <protection/>
    </xf>
    <xf numFmtId="3" fontId="11" fillId="0" borderId="21" xfId="56" applyNumberFormat="1" applyFont="1" applyFill="1" applyBorder="1">
      <alignment/>
      <protection/>
    </xf>
    <xf numFmtId="178" fontId="7" fillId="0" borderId="14" xfId="56" applyNumberFormat="1" applyFont="1" applyFill="1" applyBorder="1" applyAlignment="1" applyProtection="1">
      <alignment horizontal="left"/>
      <protection/>
    </xf>
    <xf numFmtId="2" fontId="7" fillId="0" borderId="15" xfId="0" applyNumberFormat="1" applyFont="1" applyBorder="1" applyAlignment="1">
      <alignment wrapText="1"/>
    </xf>
    <xf numFmtId="2" fontId="11" fillId="0" borderId="15" xfId="56" applyNumberFormat="1" applyFont="1" applyFill="1" applyBorder="1">
      <alignment/>
      <protection/>
    </xf>
    <xf numFmtId="0" fontId="16" fillId="0" borderId="21" xfId="56" applyFont="1" applyFill="1" applyBorder="1" applyAlignment="1">
      <alignment horizontal="center"/>
      <protection/>
    </xf>
    <xf numFmtId="0" fontId="14" fillId="0" borderId="0" xfId="0" applyFont="1" applyAlignment="1">
      <alignment vertical="top" wrapText="1"/>
    </xf>
    <xf numFmtId="3" fontId="2" fillId="0" borderId="15" xfId="0" applyNumberFormat="1" applyFont="1" applyFill="1" applyBorder="1" applyAlignment="1" applyProtection="1">
      <alignment/>
      <protection/>
    </xf>
    <xf numFmtId="3" fontId="3" fillId="0" borderId="21" xfId="56" applyNumberFormat="1" applyFont="1" applyFill="1" applyBorder="1">
      <alignment/>
      <protection/>
    </xf>
    <xf numFmtId="3" fontId="2" fillId="0" borderId="15" xfId="56" applyNumberFormat="1" applyFont="1" applyFill="1" applyBorder="1">
      <alignment/>
      <protection/>
    </xf>
    <xf numFmtId="0" fontId="78" fillId="33" borderId="0" xfId="0" applyFont="1" applyFill="1" applyAlignment="1">
      <alignment horizontal="center"/>
    </xf>
    <xf numFmtId="3" fontId="78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0" fontId="78" fillId="0" borderId="0" xfId="0" applyFont="1" applyAlignment="1">
      <alignment/>
    </xf>
    <xf numFmtId="0" fontId="13" fillId="34" borderId="0" xfId="0" applyFont="1" applyFill="1" applyAlignment="1">
      <alignment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vertical="center"/>
    </xf>
    <xf numFmtId="41" fontId="14" fillId="34" borderId="12" xfId="0" applyNumberFormat="1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4" fillId="34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/>
    </xf>
    <xf numFmtId="41" fontId="3" fillId="34" borderId="12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3" fontId="76" fillId="0" borderId="0" xfId="0" applyNumberFormat="1" applyFont="1" applyAlignment="1">
      <alignment horizontal="right" vertical="top" wrapText="1"/>
    </xf>
    <xf numFmtId="0" fontId="74" fillId="0" borderId="0" xfId="0" applyFont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14" fillId="33" borderId="0" xfId="0" applyFont="1" applyFill="1" applyAlignment="1">
      <alignment horizontal="right" vertical="center"/>
    </xf>
    <xf numFmtId="0" fontId="28" fillId="0" borderId="0" xfId="0" applyFont="1" applyAlignment="1">
      <alignment vertical="top" wrapText="1"/>
    </xf>
    <xf numFmtId="0" fontId="0" fillId="0" borderId="0" xfId="0" applyAlignment="1">
      <alignment/>
    </xf>
    <xf numFmtId="0" fontId="11" fillId="0" borderId="0" xfId="55" applyFont="1" applyFill="1" applyAlignment="1">
      <alignment horizontal="left"/>
      <protection/>
    </xf>
    <xf numFmtId="3" fontId="4" fillId="0" borderId="10" xfId="0" applyNumberFormat="1" applyFont="1" applyBorder="1" applyAlignment="1">
      <alignment horizontal="center" vertical="center" wrapText="1"/>
    </xf>
    <xf numFmtId="3" fontId="79" fillId="0" borderId="10" xfId="0" applyNumberFormat="1" applyFont="1" applyBorder="1" applyAlignment="1">
      <alignment horizontal="center" vertical="center" wrapText="1"/>
    </xf>
    <xf numFmtId="3" fontId="80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16" fillId="0" borderId="15" xfId="56" applyFont="1" applyFill="1" applyBorder="1" applyAlignment="1">
      <alignment horizontal="center"/>
      <protection/>
    </xf>
    <xf numFmtId="0" fontId="3" fillId="33" borderId="16" xfId="0" applyFont="1" applyFill="1" applyBorder="1" applyAlignment="1">
      <alignment vertical="center" wrapText="1"/>
    </xf>
    <xf numFmtId="177" fontId="3" fillId="33" borderId="16" xfId="0" applyNumberFormat="1" applyFont="1" applyFill="1" applyBorder="1" applyAlignment="1">
      <alignment horizontal="right" vertical="center" wrapText="1"/>
    </xf>
    <xf numFmtId="0" fontId="81" fillId="34" borderId="12" xfId="0" applyFont="1" applyFill="1" applyBorder="1" applyAlignment="1">
      <alignment horizontal="center" vertical="center"/>
    </xf>
    <xf numFmtId="0" fontId="81" fillId="34" borderId="12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vertical="center"/>
    </xf>
    <xf numFmtId="41" fontId="81" fillId="34" borderId="12" xfId="0" applyNumberFormat="1" applyFont="1" applyFill="1" applyBorder="1" applyAlignment="1">
      <alignment vertical="center"/>
    </xf>
    <xf numFmtId="41" fontId="81" fillId="34" borderId="0" xfId="0" applyNumberFormat="1" applyFont="1" applyFill="1" applyAlignment="1">
      <alignment vertical="center"/>
    </xf>
    <xf numFmtId="0" fontId="81" fillId="34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41" fontId="13" fillId="0" borderId="12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2" xfId="4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7" fontId="3" fillId="0" borderId="12" xfId="42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0" fontId="81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41" fontId="2" fillId="34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6" fillId="0" borderId="12" xfId="55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right" vertical="center"/>
    </xf>
    <xf numFmtId="3" fontId="2" fillId="0" borderId="22" xfId="56" applyNumberFormat="1" applyFont="1" applyFill="1" applyBorder="1" applyAlignment="1">
      <alignment horizontal="center" vertical="center" wrapText="1"/>
      <protection/>
    </xf>
    <xf numFmtId="178" fontId="2" fillId="0" borderId="12" xfId="0" applyNumberFormat="1" applyFont="1" applyFill="1" applyBorder="1" applyAlignment="1">
      <alignment horizontal="center" vertical="center" wrapText="1"/>
    </xf>
    <xf numFmtId="178" fontId="10" fillId="0" borderId="13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6" fillId="0" borderId="0" xfId="0" applyFont="1" applyAlignment="1">
      <alignment horizontal="left" vertical="top" wrapText="1"/>
    </xf>
    <xf numFmtId="3" fontId="76" fillId="0" borderId="0" xfId="0" applyNumberFormat="1" applyFont="1" applyAlignment="1">
      <alignment horizontal="right" vertical="top" wrapText="1"/>
    </xf>
    <xf numFmtId="0" fontId="74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73" fillId="0" borderId="0" xfId="0" applyFont="1" applyBorder="1" applyAlignment="1">
      <alignment horizontal="right"/>
    </xf>
    <xf numFmtId="17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178" fontId="2" fillId="0" borderId="23" xfId="0" applyNumberFormat="1" applyFont="1" applyFill="1" applyBorder="1" applyAlignment="1" applyProtection="1">
      <alignment horizontal="center" vertical="center" wrapText="1"/>
      <protection/>
    </xf>
    <xf numFmtId="178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22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right" vertical="top" wrapText="1"/>
    </xf>
    <xf numFmtId="0" fontId="34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33" fillId="0" borderId="0" xfId="0" applyFont="1" applyAlignment="1">
      <alignment vertical="top" wrapText="1"/>
    </xf>
    <xf numFmtId="0" fontId="76" fillId="0" borderId="0" xfId="0" applyFont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178" fontId="2" fillId="0" borderId="23" xfId="56" applyNumberFormat="1" applyFont="1" applyFill="1" applyBorder="1" applyAlignment="1" applyProtection="1">
      <alignment horizontal="center" vertical="center" wrapText="1"/>
      <protection/>
    </xf>
    <xf numFmtId="178" fontId="2" fillId="0" borderId="26" xfId="56" applyNumberFormat="1" applyFont="1" applyFill="1" applyBorder="1" applyAlignment="1" applyProtection="1">
      <alignment horizontal="center" vertical="center" wrapText="1"/>
      <protection/>
    </xf>
    <xf numFmtId="178" fontId="2" fillId="0" borderId="22" xfId="56" applyNumberFormat="1" applyFont="1" applyFill="1" applyBorder="1" applyAlignment="1" applyProtection="1">
      <alignment horizontal="center" vertical="center" wrapText="1"/>
      <protection/>
    </xf>
    <xf numFmtId="3" fontId="2" fillId="0" borderId="23" xfId="56" applyNumberFormat="1" applyFont="1" applyFill="1" applyBorder="1" applyAlignment="1" applyProtection="1">
      <alignment horizontal="center" vertical="center" wrapText="1"/>
      <protection/>
    </xf>
    <xf numFmtId="3" fontId="2" fillId="0" borderId="26" xfId="56" applyNumberFormat="1" applyFont="1" applyFill="1" applyBorder="1" applyAlignment="1" applyProtection="1">
      <alignment horizontal="center" vertical="center" wrapText="1"/>
      <protection/>
    </xf>
    <xf numFmtId="3" fontId="2" fillId="0" borderId="22" xfId="56" applyNumberFormat="1" applyFont="1" applyFill="1" applyBorder="1" applyAlignment="1" applyProtection="1">
      <alignment horizontal="center" vertical="center" wrapText="1"/>
      <protection/>
    </xf>
    <xf numFmtId="3" fontId="2" fillId="0" borderId="12" xfId="56" applyNumberFormat="1" applyFont="1" applyFill="1" applyBorder="1" applyAlignment="1" applyProtection="1">
      <alignment horizontal="center" vertical="center" wrapText="1"/>
      <protection/>
    </xf>
    <xf numFmtId="3" fontId="2" fillId="0" borderId="13" xfId="56" applyNumberFormat="1" applyFont="1" applyFill="1" applyBorder="1" applyAlignment="1" applyProtection="1">
      <alignment horizontal="center" vertical="center" wrapText="1"/>
      <protection/>
    </xf>
    <xf numFmtId="3" fontId="2" fillId="0" borderId="15" xfId="56" applyNumberFormat="1" applyFont="1" applyFill="1" applyBorder="1" applyAlignment="1" applyProtection="1">
      <alignment horizontal="center" vertical="center" wrapText="1"/>
      <protection/>
    </xf>
    <xf numFmtId="3" fontId="2" fillId="0" borderId="13" xfId="56" applyNumberFormat="1" applyFont="1" applyFill="1" applyBorder="1" applyAlignment="1">
      <alignment horizontal="center" vertical="center" wrapText="1"/>
      <protection/>
    </xf>
    <xf numFmtId="3" fontId="2" fillId="0" borderId="15" xfId="56" applyNumberFormat="1" applyFont="1" applyFill="1" applyBorder="1" applyAlignment="1">
      <alignment horizontal="center" vertical="center" wrapText="1"/>
      <protection/>
    </xf>
    <xf numFmtId="0" fontId="16" fillId="0" borderId="0" xfId="56" applyNumberFormat="1" applyFont="1" applyFill="1" applyAlignment="1">
      <alignment horizontal="center" vertical="center" wrapText="1"/>
      <protection/>
    </xf>
    <xf numFmtId="3" fontId="2" fillId="0" borderId="12" xfId="56" applyNumberFormat="1" applyFont="1" applyFill="1" applyBorder="1" applyAlignment="1">
      <alignment horizontal="center" vertical="center" wrapText="1"/>
      <protection/>
    </xf>
    <xf numFmtId="0" fontId="16" fillId="0" borderId="12" xfId="55" applyFont="1" applyFill="1" applyBorder="1" applyAlignment="1">
      <alignment horizontal="center" vertical="center" wrapText="1"/>
      <protection/>
    </xf>
    <xf numFmtId="0" fontId="16" fillId="0" borderId="0" xfId="55" applyFont="1" applyFill="1" applyAlignment="1">
      <alignment horizontal="center" wrapText="1"/>
      <protection/>
    </xf>
    <xf numFmtId="0" fontId="16" fillId="0" borderId="12" xfId="55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left" vertical="top" wrapText="1"/>
    </xf>
    <xf numFmtId="0" fontId="11" fillId="0" borderId="12" xfId="55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/>
    </xf>
    <xf numFmtId="0" fontId="13" fillId="34" borderId="2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G%20KHAI%20DU%20TOAN%202021%20%20(NS%20HUYEN)%20-%20g&#7917;i%20ch&#7883;%20Li&#234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R"/>
      <sheetName val="82"/>
      <sheetName val="83"/>
      <sheetName val="84"/>
      <sheetName val="85"/>
      <sheetName val="86"/>
      <sheetName val="87 dau tu"/>
      <sheetName val="88"/>
      <sheetName val="89"/>
      <sheetName val="92Xd"/>
    </sheetNames>
    <sheetDataSet>
      <sheetData sheetId="9">
        <row r="15">
          <cell r="V15">
            <v>9730000</v>
          </cell>
        </row>
        <row r="29">
          <cell r="V29">
            <v>4422000</v>
          </cell>
        </row>
        <row r="38">
          <cell r="S38">
            <v>278000</v>
          </cell>
        </row>
        <row r="40">
          <cell r="V40">
            <v>1300000</v>
          </cell>
        </row>
        <row r="49">
          <cell r="V49">
            <v>5900000</v>
          </cell>
        </row>
        <row r="62">
          <cell r="V62">
            <v>800000</v>
          </cell>
        </row>
        <row r="68">
          <cell r="S68">
            <v>260000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5.28125" style="0" customWidth="1"/>
    <col min="2" max="2" width="55.140625" style="0" customWidth="1"/>
    <col min="3" max="3" width="19.140625" style="4" customWidth="1"/>
  </cols>
  <sheetData>
    <row r="1" spans="1:2" ht="14.25">
      <c r="A1" s="241"/>
      <c r="B1" s="241"/>
    </row>
    <row r="2" spans="1:3" ht="24" customHeight="1">
      <c r="A2" s="243" t="s">
        <v>122</v>
      </c>
      <c r="B2" s="243"/>
      <c r="C2" s="243"/>
    </row>
    <row r="3" spans="1:3" ht="18.75" customHeight="1">
      <c r="A3" s="242" t="s">
        <v>137</v>
      </c>
      <c r="B3" s="242"/>
      <c r="C3" s="15"/>
    </row>
    <row r="4" spans="1:3" ht="18.75" customHeight="1">
      <c r="A4" s="242"/>
      <c r="B4" s="242"/>
      <c r="C4" s="186"/>
    </row>
    <row r="5" spans="1:3" ht="18.75" customHeight="1">
      <c r="A5" s="238" t="s">
        <v>252</v>
      </c>
      <c r="B5" s="238"/>
      <c r="C5" s="238"/>
    </row>
    <row r="6" spans="1:13" ht="34.5" customHeight="1">
      <c r="A6" s="239" t="s">
        <v>367</v>
      </c>
      <c r="B6" s="240"/>
      <c r="C6" s="240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3" ht="18.75" customHeight="1">
      <c r="A7" s="10"/>
      <c r="B7" s="10"/>
      <c r="C7" s="16" t="s">
        <v>219</v>
      </c>
    </row>
    <row r="8" spans="1:3" ht="33">
      <c r="A8" s="7" t="s">
        <v>0</v>
      </c>
      <c r="B8" s="7" t="s">
        <v>1</v>
      </c>
      <c r="C8" s="9" t="s">
        <v>78</v>
      </c>
    </row>
    <row r="9" spans="1:3" ht="16.5">
      <c r="A9" s="7" t="s">
        <v>2</v>
      </c>
      <c r="B9" s="8" t="s">
        <v>4</v>
      </c>
      <c r="C9" s="33">
        <f>C10+C13+C17</f>
        <v>292595000</v>
      </c>
    </row>
    <row r="10" spans="1:3" s="10" customFormat="1" ht="17.25">
      <c r="A10" s="7" t="s">
        <v>5</v>
      </c>
      <c r="B10" s="8" t="s">
        <v>6</v>
      </c>
      <c r="C10" s="33">
        <f>SUM(C11:C12)</f>
        <v>49620000</v>
      </c>
    </row>
    <row r="11" spans="1:3" s="10" customFormat="1" ht="17.25">
      <c r="A11" s="11" t="s">
        <v>7</v>
      </c>
      <c r="B11" s="12" t="s">
        <v>8</v>
      </c>
      <c r="C11" s="34">
        <v>24120000</v>
      </c>
    </row>
    <row r="12" spans="1:3" s="10" customFormat="1" ht="33">
      <c r="A12" s="11" t="s">
        <v>7</v>
      </c>
      <c r="B12" s="12" t="s">
        <v>9</v>
      </c>
      <c r="C12" s="34">
        <v>25500000</v>
      </c>
    </row>
    <row r="13" spans="1:3" s="10" customFormat="1" ht="17.25">
      <c r="A13" s="7" t="s">
        <v>10</v>
      </c>
      <c r="B13" s="8" t="s">
        <v>11</v>
      </c>
      <c r="C13" s="33">
        <f>SUM(C14:C16)</f>
        <v>242975000</v>
      </c>
    </row>
    <row r="14" spans="1:3" s="10" customFormat="1" ht="17.25">
      <c r="A14" s="11" t="s">
        <v>7</v>
      </c>
      <c r="B14" s="12" t="s">
        <v>12</v>
      </c>
      <c r="C14" s="34">
        <v>177281000</v>
      </c>
    </row>
    <row r="15" spans="1:3" s="10" customFormat="1" ht="17.25">
      <c r="A15" s="11" t="s">
        <v>7</v>
      </c>
      <c r="B15" s="12" t="s">
        <v>138</v>
      </c>
      <c r="C15" s="34">
        <v>21360000</v>
      </c>
    </row>
    <row r="16" spans="1:3" s="10" customFormat="1" ht="17.25">
      <c r="A16" s="11" t="s">
        <v>7</v>
      </c>
      <c r="B16" s="12" t="s">
        <v>221</v>
      </c>
      <c r="C16" s="34">
        <v>44334000</v>
      </c>
    </row>
    <row r="17" spans="1:3" s="10" customFormat="1" ht="17.25">
      <c r="A17" s="7" t="s">
        <v>14</v>
      </c>
      <c r="B17" s="8" t="s">
        <v>15</v>
      </c>
      <c r="C17" s="34"/>
    </row>
    <row r="18" spans="1:3" s="10" customFormat="1" ht="17.25">
      <c r="A18" s="7" t="s">
        <v>16</v>
      </c>
      <c r="B18" s="8" t="s">
        <v>17</v>
      </c>
      <c r="C18" s="33"/>
    </row>
    <row r="19" spans="1:3" s="10" customFormat="1" ht="17.25">
      <c r="A19" s="7" t="s">
        <v>3</v>
      </c>
      <c r="B19" s="8" t="s">
        <v>18</v>
      </c>
      <c r="C19" s="33">
        <f>C20</f>
        <v>292595000</v>
      </c>
    </row>
    <row r="20" spans="1:3" s="10" customFormat="1" ht="17.25">
      <c r="A20" s="7" t="s">
        <v>19</v>
      </c>
      <c r="B20" s="8" t="s">
        <v>20</v>
      </c>
      <c r="C20" s="33">
        <f>SUM(C21:C23)</f>
        <v>292595000</v>
      </c>
    </row>
    <row r="21" spans="1:3" s="10" customFormat="1" ht="17.25">
      <c r="A21" s="11">
        <v>1</v>
      </c>
      <c r="B21" s="12" t="s">
        <v>21</v>
      </c>
      <c r="C21" s="34">
        <v>22690000</v>
      </c>
    </row>
    <row r="22" spans="1:3" s="10" customFormat="1" ht="17.25">
      <c r="A22" s="11">
        <v>2</v>
      </c>
      <c r="B22" s="12" t="s">
        <v>22</v>
      </c>
      <c r="C22" s="34">
        <v>265355000</v>
      </c>
    </row>
    <row r="23" spans="1:3" s="10" customFormat="1" ht="17.25">
      <c r="A23" s="11">
        <v>3</v>
      </c>
      <c r="B23" s="12" t="s">
        <v>23</v>
      </c>
      <c r="C23" s="34">
        <v>4550000</v>
      </c>
    </row>
    <row r="24" spans="1:3" s="10" customFormat="1" ht="17.25">
      <c r="A24" s="11">
        <v>4</v>
      </c>
      <c r="B24" s="12" t="s">
        <v>24</v>
      </c>
      <c r="C24" s="34"/>
    </row>
    <row r="25" spans="1:3" s="10" customFormat="1" ht="17.25">
      <c r="A25" s="7" t="s">
        <v>10</v>
      </c>
      <c r="B25" s="8" t="s">
        <v>25</v>
      </c>
      <c r="C25" s="34"/>
    </row>
    <row r="26" spans="1:3" s="10" customFormat="1" ht="17.25">
      <c r="A26" s="11">
        <v>1</v>
      </c>
      <c r="B26" s="12" t="s">
        <v>26</v>
      </c>
      <c r="C26" s="34"/>
    </row>
    <row r="27" spans="1:3" s="10" customFormat="1" ht="17.25">
      <c r="A27" s="11">
        <v>2</v>
      </c>
      <c r="B27" s="12" t="s">
        <v>27</v>
      </c>
      <c r="C27" s="34"/>
    </row>
    <row r="28" spans="1:3" s="10" customFormat="1" ht="17.25">
      <c r="A28" s="7" t="s">
        <v>14</v>
      </c>
      <c r="B28" s="8" t="s">
        <v>28</v>
      </c>
      <c r="C28" s="13"/>
    </row>
    <row r="29" s="10" customFormat="1" ht="17.25">
      <c r="C29" s="14"/>
    </row>
    <row r="30" s="10" customFormat="1" ht="17.25">
      <c r="C30" s="14"/>
    </row>
    <row r="31" spans="1:3" ht="17.25">
      <c r="A31" s="10"/>
      <c r="B31" s="10"/>
      <c r="C31" s="14"/>
    </row>
    <row r="32" spans="1:3" ht="17.25">
      <c r="A32" s="10"/>
      <c r="B32" s="10"/>
      <c r="C32" s="14"/>
    </row>
    <row r="33" spans="1:3" ht="17.25">
      <c r="A33" s="10"/>
      <c r="B33" s="10"/>
      <c r="C33" s="14"/>
    </row>
  </sheetData>
  <sheetProtection/>
  <mergeCells count="6">
    <mergeCell ref="A5:C5"/>
    <mergeCell ref="A6:C6"/>
    <mergeCell ref="A1:B1"/>
    <mergeCell ref="A3:B3"/>
    <mergeCell ref="A2:C2"/>
    <mergeCell ref="A4:B4"/>
  </mergeCells>
  <printOptions/>
  <pageMargins left="1.2" right="0.21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9"/>
  <sheetViews>
    <sheetView zoomScale="85" zoomScaleNormal="85" zoomScalePageLayoutView="0" workbookViewId="0" topLeftCell="A1">
      <selection activeCell="D6" sqref="D6:D11"/>
    </sheetView>
  </sheetViews>
  <sheetFormatPr defaultColWidth="9.00390625" defaultRowHeight="15"/>
  <cols>
    <col min="1" max="1" width="5.00390625" style="184" customWidth="1"/>
    <col min="2" max="2" width="25.00390625" style="171" customWidth="1"/>
    <col min="3" max="3" width="9.00390625" style="185" customWidth="1"/>
    <col min="4" max="4" width="9.140625" style="171" customWidth="1"/>
    <col min="5" max="5" width="11.421875" style="184" customWidth="1"/>
    <col min="6" max="6" width="12.28125" style="171" customWidth="1"/>
    <col min="7" max="7" width="15.421875" style="171" customWidth="1"/>
    <col min="8" max="8" width="6.140625" style="171" customWidth="1"/>
    <col min="9" max="9" width="14.8515625" style="171" customWidth="1"/>
    <col min="10" max="10" width="13.57421875" style="171" customWidth="1"/>
    <col min="11" max="11" width="6.7109375" style="171" customWidth="1"/>
    <col min="12" max="12" width="6.00390625" style="171" customWidth="1"/>
    <col min="13" max="13" width="7.140625" style="171" customWidth="1"/>
    <col min="14" max="14" width="6.421875" style="171" customWidth="1"/>
    <col min="15" max="15" width="13.140625" style="171" customWidth="1"/>
    <col min="16" max="16" width="6.00390625" style="171" customWidth="1"/>
    <col min="17" max="17" width="13.7109375" style="171" customWidth="1"/>
    <col min="18" max="18" width="12.7109375" style="171" customWidth="1"/>
    <col min="19" max="19" width="13.00390625" style="171" customWidth="1"/>
    <col min="20" max="20" width="6.28125" style="171" customWidth="1"/>
    <col min="21" max="21" width="13.57421875" style="171" customWidth="1"/>
    <col min="22" max="22" width="12.421875" style="171" customWidth="1"/>
    <col min="23" max="23" width="10.57421875" style="171" bestFit="1" customWidth="1"/>
    <col min="24" max="16384" width="9.00390625" style="171" customWidth="1"/>
  </cols>
  <sheetData>
    <row r="1" spans="1:22" s="170" customFormat="1" ht="21" customHeight="1">
      <c r="A1" s="293" t="s">
        <v>137</v>
      </c>
      <c r="B1" s="293"/>
      <c r="C1" s="293"/>
      <c r="D1" s="293"/>
      <c r="E1" s="167"/>
      <c r="F1" s="144"/>
      <c r="G1" s="168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292" t="s">
        <v>171</v>
      </c>
      <c r="T1" s="292"/>
      <c r="U1" s="292"/>
      <c r="V1" s="292"/>
    </row>
    <row r="2" spans="1:22" s="170" customFormat="1" ht="21" customHeight="1">
      <c r="A2" s="242"/>
      <c r="B2" s="242"/>
      <c r="C2" s="242"/>
      <c r="D2" s="242"/>
      <c r="E2" s="167"/>
      <c r="F2" s="144"/>
      <c r="G2" s="168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89"/>
      <c r="T2" s="189"/>
      <c r="U2" s="189"/>
      <c r="V2" s="189"/>
    </row>
    <row r="3" spans="1:22" s="170" customFormat="1" ht="33" customHeight="1">
      <c r="A3" s="291" t="s">
        <v>269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1:22" s="170" customFormat="1" ht="17.25" customHeight="1">
      <c r="A4" s="290" t="s">
        <v>365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s="170" customFormat="1" ht="20.25" customHeight="1">
      <c r="A5" s="169"/>
      <c r="B5" s="169"/>
      <c r="C5" s="169"/>
      <c r="D5" s="167"/>
      <c r="E5" s="167"/>
      <c r="F5" s="144"/>
      <c r="G5" s="168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234" t="s">
        <v>149</v>
      </c>
      <c r="T5" s="234"/>
      <c r="U5" s="234"/>
      <c r="V5" s="234"/>
    </row>
    <row r="6" spans="1:22" ht="20.25" customHeight="1">
      <c r="A6" s="297" t="s">
        <v>228</v>
      </c>
      <c r="B6" s="297" t="s">
        <v>173</v>
      </c>
      <c r="C6" s="298" t="s">
        <v>174</v>
      </c>
      <c r="D6" s="299" t="s">
        <v>270</v>
      </c>
      <c r="E6" s="299" t="s">
        <v>229</v>
      </c>
      <c r="F6" s="294" t="s">
        <v>230</v>
      </c>
      <c r="G6" s="295"/>
      <c r="H6" s="295"/>
      <c r="I6" s="295"/>
      <c r="J6" s="296"/>
      <c r="K6" s="298" t="s">
        <v>271</v>
      </c>
      <c r="L6" s="298"/>
      <c r="M6" s="298"/>
      <c r="N6" s="298"/>
      <c r="O6" s="305" t="s">
        <v>272</v>
      </c>
      <c r="P6" s="306"/>
      <c r="Q6" s="306"/>
      <c r="R6" s="307"/>
      <c r="S6" s="297" t="s">
        <v>273</v>
      </c>
      <c r="T6" s="297"/>
      <c r="U6" s="297"/>
      <c r="V6" s="297"/>
    </row>
    <row r="7" spans="1:22" ht="23.25" customHeight="1">
      <c r="A7" s="297"/>
      <c r="B7" s="297"/>
      <c r="C7" s="298"/>
      <c r="D7" s="300"/>
      <c r="E7" s="300"/>
      <c r="F7" s="298" t="s">
        <v>231</v>
      </c>
      <c r="G7" s="294" t="s">
        <v>232</v>
      </c>
      <c r="H7" s="295"/>
      <c r="I7" s="295"/>
      <c r="J7" s="296"/>
      <c r="K7" s="298"/>
      <c r="L7" s="298"/>
      <c r="M7" s="298"/>
      <c r="N7" s="298"/>
      <c r="O7" s="308"/>
      <c r="P7" s="309"/>
      <c r="Q7" s="309"/>
      <c r="R7" s="310"/>
      <c r="S7" s="297"/>
      <c r="T7" s="297"/>
      <c r="U7" s="297"/>
      <c r="V7" s="297"/>
    </row>
    <row r="8" spans="1:22" ht="18" customHeight="1">
      <c r="A8" s="297"/>
      <c r="B8" s="297"/>
      <c r="C8" s="298"/>
      <c r="D8" s="300"/>
      <c r="E8" s="300"/>
      <c r="F8" s="298"/>
      <c r="G8" s="298" t="s">
        <v>216</v>
      </c>
      <c r="H8" s="302" t="s">
        <v>233</v>
      </c>
      <c r="I8" s="303"/>
      <c r="J8" s="304"/>
      <c r="K8" s="298" t="s">
        <v>234</v>
      </c>
      <c r="L8" s="302" t="s">
        <v>233</v>
      </c>
      <c r="M8" s="303"/>
      <c r="N8" s="304"/>
      <c r="O8" s="298" t="s">
        <v>234</v>
      </c>
      <c r="P8" s="302" t="s">
        <v>233</v>
      </c>
      <c r="Q8" s="303"/>
      <c r="R8" s="304"/>
      <c r="S8" s="298" t="s">
        <v>234</v>
      </c>
      <c r="T8" s="302" t="s">
        <v>233</v>
      </c>
      <c r="U8" s="303"/>
      <c r="V8" s="304"/>
    </row>
    <row r="9" spans="1:22" ht="15.75" customHeight="1">
      <c r="A9" s="297"/>
      <c r="B9" s="297"/>
      <c r="C9" s="298"/>
      <c r="D9" s="300"/>
      <c r="E9" s="300"/>
      <c r="F9" s="298"/>
      <c r="G9" s="298"/>
      <c r="H9" s="299" t="s">
        <v>175</v>
      </c>
      <c r="I9" s="299" t="s">
        <v>235</v>
      </c>
      <c r="J9" s="299" t="s">
        <v>60</v>
      </c>
      <c r="K9" s="298"/>
      <c r="L9" s="299" t="s">
        <v>175</v>
      </c>
      <c r="M9" s="299" t="s">
        <v>235</v>
      </c>
      <c r="N9" s="299" t="s">
        <v>60</v>
      </c>
      <c r="O9" s="298"/>
      <c r="P9" s="299" t="s">
        <v>175</v>
      </c>
      <c r="Q9" s="299" t="s">
        <v>235</v>
      </c>
      <c r="R9" s="299" t="s">
        <v>60</v>
      </c>
      <c r="S9" s="298"/>
      <c r="T9" s="299" t="s">
        <v>175</v>
      </c>
      <c r="U9" s="299" t="s">
        <v>235</v>
      </c>
      <c r="V9" s="299" t="s">
        <v>60</v>
      </c>
    </row>
    <row r="10" spans="1:22" ht="12.75" customHeight="1">
      <c r="A10" s="297"/>
      <c r="B10" s="297"/>
      <c r="C10" s="298"/>
      <c r="D10" s="300"/>
      <c r="E10" s="300"/>
      <c r="F10" s="298"/>
      <c r="G10" s="298"/>
      <c r="H10" s="300"/>
      <c r="I10" s="300"/>
      <c r="J10" s="300"/>
      <c r="K10" s="298"/>
      <c r="L10" s="300"/>
      <c r="M10" s="300"/>
      <c r="N10" s="300"/>
      <c r="O10" s="298"/>
      <c r="P10" s="300"/>
      <c r="Q10" s="300"/>
      <c r="R10" s="300"/>
      <c r="S10" s="298"/>
      <c r="T10" s="300"/>
      <c r="U10" s="300"/>
      <c r="V10" s="300"/>
    </row>
    <row r="11" spans="1:22" ht="12" customHeight="1">
      <c r="A11" s="297"/>
      <c r="B11" s="297"/>
      <c r="C11" s="298"/>
      <c r="D11" s="301"/>
      <c r="E11" s="301"/>
      <c r="F11" s="298"/>
      <c r="G11" s="298"/>
      <c r="H11" s="301"/>
      <c r="I11" s="301"/>
      <c r="J11" s="301"/>
      <c r="K11" s="298"/>
      <c r="L11" s="301"/>
      <c r="M11" s="301"/>
      <c r="N11" s="301"/>
      <c r="O11" s="298"/>
      <c r="P11" s="301"/>
      <c r="Q11" s="301"/>
      <c r="R11" s="301"/>
      <c r="S11" s="298"/>
      <c r="T11" s="301"/>
      <c r="U11" s="301"/>
      <c r="V11" s="301"/>
    </row>
    <row r="12" spans="1:22" ht="21.75" customHeight="1">
      <c r="A12" s="201">
        <v>1</v>
      </c>
      <c r="B12" s="201">
        <v>2</v>
      </c>
      <c r="C12" s="200">
        <v>3</v>
      </c>
      <c r="D12" s="201"/>
      <c r="E12" s="201"/>
      <c r="F12" s="201">
        <v>4</v>
      </c>
      <c r="G12" s="201">
        <v>5</v>
      </c>
      <c r="H12" s="201">
        <v>6</v>
      </c>
      <c r="I12" s="201">
        <v>7</v>
      </c>
      <c r="J12" s="201">
        <v>8</v>
      </c>
      <c r="K12" s="201">
        <v>9</v>
      </c>
      <c r="L12" s="201">
        <v>10</v>
      </c>
      <c r="M12" s="201">
        <v>11</v>
      </c>
      <c r="N12" s="201">
        <v>12</v>
      </c>
      <c r="O12" s="201">
        <v>13</v>
      </c>
      <c r="P12" s="201">
        <v>14</v>
      </c>
      <c r="Q12" s="201">
        <v>15</v>
      </c>
      <c r="R12" s="201">
        <v>16</v>
      </c>
      <c r="S12" s="201">
        <v>17</v>
      </c>
      <c r="T12" s="201">
        <v>18</v>
      </c>
      <c r="U12" s="201">
        <v>19</v>
      </c>
      <c r="V12" s="201">
        <v>20</v>
      </c>
    </row>
    <row r="13" spans="1:24" s="210" customFormat="1" ht="21.75" customHeight="1">
      <c r="A13" s="219"/>
      <c r="B13" s="219" t="s">
        <v>161</v>
      </c>
      <c r="C13" s="229"/>
      <c r="D13" s="230"/>
      <c r="E13" s="219"/>
      <c r="F13" s="230"/>
      <c r="G13" s="231">
        <f>G14+G39+G48</f>
        <v>560327000</v>
      </c>
      <c r="H13" s="231">
        <f aca="true" t="shared" si="0" ref="H13:V13">H14+H39+H48</f>
        <v>0</v>
      </c>
      <c r="I13" s="231">
        <f t="shared" si="0"/>
        <v>415386000</v>
      </c>
      <c r="J13" s="231">
        <f t="shared" si="0"/>
        <v>144941000</v>
      </c>
      <c r="K13" s="208">
        <f t="shared" si="0"/>
        <v>0</v>
      </c>
      <c r="L13" s="231">
        <f t="shared" si="0"/>
        <v>0</v>
      </c>
      <c r="M13" s="231">
        <f t="shared" si="0"/>
        <v>0</v>
      </c>
      <c r="N13" s="231">
        <f t="shared" si="0"/>
        <v>0</v>
      </c>
      <c r="O13" s="231">
        <f t="shared" si="0"/>
        <v>6700000</v>
      </c>
      <c r="P13" s="231">
        <f t="shared" si="0"/>
        <v>0</v>
      </c>
      <c r="Q13" s="231"/>
      <c r="R13" s="231">
        <f t="shared" si="0"/>
        <v>10430000</v>
      </c>
      <c r="S13" s="231">
        <f t="shared" si="0"/>
        <v>22690000</v>
      </c>
      <c r="T13" s="231">
        <f t="shared" si="0"/>
        <v>0</v>
      </c>
      <c r="U13" s="231"/>
      <c r="V13" s="231">
        <f t="shared" si="0"/>
        <v>22690000</v>
      </c>
      <c r="W13" s="209"/>
      <c r="X13" s="209"/>
    </row>
    <row r="14" spans="1:24" s="210" customFormat="1" ht="33" customHeight="1">
      <c r="A14" s="219" t="s">
        <v>2</v>
      </c>
      <c r="B14" s="220" t="s">
        <v>236</v>
      </c>
      <c r="C14" s="229"/>
      <c r="D14" s="230"/>
      <c r="E14" s="219"/>
      <c r="F14" s="230"/>
      <c r="G14" s="231">
        <f>G15+G29+G38</f>
        <v>260225000</v>
      </c>
      <c r="H14" s="231">
        <f aca="true" t="shared" si="1" ref="H14:V14">H15+H29+H38</f>
        <v>0</v>
      </c>
      <c r="I14" s="231">
        <f t="shared" si="1"/>
        <v>197000000</v>
      </c>
      <c r="J14" s="231">
        <f t="shared" si="1"/>
        <v>63225000</v>
      </c>
      <c r="K14" s="208">
        <f t="shared" si="1"/>
        <v>0</v>
      </c>
      <c r="L14" s="231">
        <f t="shared" si="1"/>
        <v>0</v>
      </c>
      <c r="M14" s="231">
        <f t="shared" si="1"/>
        <v>0</v>
      </c>
      <c r="N14" s="231">
        <f t="shared" si="1"/>
        <v>0</v>
      </c>
      <c r="O14" s="231">
        <f t="shared" si="1"/>
        <v>0</v>
      </c>
      <c r="P14" s="231">
        <f t="shared" si="1"/>
        <v>0</v>
      </c>
      <c r="Q14" s="231"/>
      <c r="R14" s="231">
        <f t="shared" si="1"/>
        <v>3730000</v>
      </c>
      <c r="S14" s="231">
        <f t="shared" si="1"/>
        <v>14430000</v>
      </c>
      <c r="T14" s="231">
        <f t="shared" si="1"/>
        <v>0</v>
      </c>
      <c r="U14" s="231"/>
      <c r="V14" s="231">
        <f t="shared" si="1"/>
        <v>14430000</v>
      </c>
      <c r="W14" s="209"/>
      <c r="X14" s="209"/>
    </row>
    <row r="15" spans="1:24" s="210" customFormat="1" ht="27.75" customHeight="1">
      <c r="A15" s="219" t="s">
        <v>237</v>
      </c>
      <c r="B15" s="220" t="s">
        <v>217</v>
      </c>
      <c r="C15" s="229"/>
      <c r="D15" s="230"/>
      <c r="E15" s="219"/>
      <c r="F15" s="230"/>
      <c r="G15" s="231">
        <f>G16+G17</f>
        <v>224273000</v>
      </c>
      <c r="H15" s="231">
        <f aca="true" t="shared" si="2" ref="H15:V15">H16+H17</f>
        <v>0</v>
      </c>
      <c r="I15" s="231">
        <f t="shared" si="2"/>
        <v>168300000</v>
      </c>
      <c r="J15" s="231">
        <f t="shared" si="2"/>
        <v>55973000</v>
      </c>
      <c r="K15" s="208">
        <f t="shared" si="2"/>
        <v>0</v>
      </c>
      <c r="L15" s="231">
        <f t="shared" si="2"/>
        <v>0</v>
      </c>
      <c r="M15" s="231">
        <f t="shared" si="2"/>
        <v>0</v>
      </c>
      <c r="N15" s="231">
        <f t="shared" si="2"/>
        <v>0</v>
      </c>
      <c r="O15" s="231">
        <f t="shared" si="2"/>
        <v>0</v>
      </c>
      <c r="P15" s="231">
        <f t="shared" si="2"/>
        <v>0</v>
      </c>
      <c r="Q15" s="231"/>
      <c r="R15" s="231">
        <f t="shared" si="2"/>
        <v>3730000</v>
      </c>
      <c r="S15" s="231">
        <f t="shared" si="2"/>
        <v>9730000</v>
      </c>
      <c r="T15" s="231">
        <f t="shared" si="2"/>
        <v>0</v>
      </c>
      <c r="U15" s="231"/>
      <c r="V15" s="231">
        <f t="shared" si="2"/>
        <v>9730000</v>
      </c>
      <c r="W15" s="209"/>
      <c r="X15" s="209"/>
    </row>
    <row r="16" spans="1:22" s="210" customFormat="1" ht="24" customHeight="1">
      <c r="A16" s="219" t="s">
        <v>5</v>
      </c>
      <c r="B16" s="220" t="s">
        <v>148</v>
      </c>
      <c r="C16" s="229"/>
      <c r="D16" s="230"/>
      <c r="E16" s="219"/>
      <c r="F16" s="230"/>
      <c r="G16" s="231"/>
      <c r="H16" s="231"/>
      <c r="I16" s="231"/>
      <c r="J16" s="231"/>
      <c r="K16" s="208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</row>
    <row r="17" spans="1:23" s="210" customFormat="1" ht="21.75" customHeight="1">
      <c r="A17" s="219" t="s">
        <v>10</v>
      </c>
      <c r="B17" s="228" t="s">
        <v>176</v>
      </c>
      <c r="C17" s="229"/>
      <c r="D17" s="230"/>
      <c r="E17" s="219"/>
      <c r="F17" s="230"/>
      <c r="G17" s="231">
        <f>G18+G21</f>
        <v>224273000</v>
      </c>
      <c r="H17" s="231">
        <f aca="true" t="shared" si="3" ref="H17:V17">H18+H21</f>
        <v>0</v>
      </c>
      <c r="I17" s="231">
        <f t="shared" si="3"/>
        <v>168300000</v>
      </c>
      <c r="J17" s="231">
        <f t="shared" si="3"/>
        <v>55973000</v>
      </c>
      <c r="K17" s="208">
        <f t="shared" si="3"/>
        <v>0</v>
      </c>
      <c r="L17" s="231">
        <f t="shared" si="3"/>
        <v>0</v>
      </c>
      <c r="M17" s="231">
        <f t="shared" si="3"/>
        <v>0</v>
      </c>
      <c r="N17" s="231">
        <f t="shared" si="3"/>
        <v>0</v>
      </c>
      <c r="O17" s="231"/>
      <c r="P17" s="231">
        <f t="shared" si="3"/>
        <v>0</v>
      </c>
      <c r="Q17" s="231"/>
      <c r="R17" s="231">
        <f t="shared" si="3"/>
        <v>3730000</v>
      </c>
      <c r="S17" s="231">
        <f t="shared" si="3"/>
        <v>9730000</v>
      </c>
      <c r="T17" s="231">
        <f t="shared" si="3"/>
        <v>0</v>
      </c>
      <c r="U17" s="231"/>
      <c r="V17" s="231">
        <f t="shared" si="3"/>
        <v>9730000</v>
      </c>
      <c r="W17" s="209"/>
    </row>
    <row r="18" spans="1:22" s="176" customFormat="1" ht="30.75" customHeight="1">
      <c r="A18" s="219">
        <v>1</v>
      </c>
      <c r="B18" s="220" t="s">
        <v>274</v>
      </c>
      <c r="C18" s="229"/>
      <c r="D18" s="230"/>
      <c r="E18" s="219"/>
      <c r="F18" s="230"/>
      <c r="G18" s="231">
        <f>G19+G20</f>
        <v>48451000</v>
      </c>
      <c r="H18" s="231">
        <f aca="true" t="shared" si="4" ref="H18:V18">H19+H20</f>
        <v>0</v>
      </c>
      <c r="I18" s="231">
        <f t="shared" si="4"/>
        <v>37700000</v>
      </c>
      <c r="J18" s="231">
        <f t="shared" si="4"/>
        <v>10751000</v>
      </c>
      <c r="K18" s="175">
        <f t="shared" si="4"/>
        <v>0</v>
      </c>
      <c r="L18" s="231">
        <f t="shared" si="4"/>
        <v>0</v>
      </c>
      <c r="M18" s="231">
        <f t="shared" si="4"/>
        <v>0</v>
      </c>
      <c r="N18" s="231">
        <f t="shared" si="4"/>
        <v>0</v>
      </c>
      <c r="O18" s="231"/>
      <c r="P18" s="231">
        <f t="shared" si="4"/>
        <v>0</v>
      </c>
      <c r="Q18" s="231"/>
      <c r="R18" s="231">
        <f t="shared" si="4"/>
        <v>3730000</v>
      </c>
      <c r="S18" s="231">
        <f t="shared" si="4"/>
        <v>1730000</v>
      </c>
      <c r="T18" s="231">
        <f t="shared" si="4"/>
        <v>0</v>
      </c>
      <c r="U18" s="231"/>
      <c r="V18" s="231">
        <f t="shared" si="4"/>
        <v>1730000</v>
      </c>
    </row>
    <row r="19" spans="1:22" s="217" customFormat="1" ht="42" customHeight="1">
      <c r="A19" s="211" t="s">
        <v>81</v>
      </c>
      <c r="B19" s="212" t="s">
        <v>275</v>
      </c>
      <c r="C19" s="213" t="s">
        <v>276</v>
      </c>
      <c r="D19" s="213" t="s">
        <v>277</v>
      </c>
      <c r="E19" s="213" t="s">
        <v>278</v>
      </c>
      <c r="F19" s="213" t="s">
        <v>279</v>
      </c>
      <c r="G19" s="214">
        <f>I19+J19</f>
        <v>27848000</v>
      </c>
      <c r="H19" s="214"/>
      <c r="I19" s="215">
        <f>8000000+14000000</f>
        <v>22000000</v>
      </c>
      <c r="J19" s="215">
        <v>5848000</v>
      </c>
      <c r="K19" s="214"/>
      <c r="L19" s="215"/>
      <c r="M19" s="215"/>
      <c r="N19" s="215"/>
      <c r="O19" s="215"/>
      <c r="P19" s="215"/>
      <c r="Q19" s="216"/>
      <c r="R19" s="216">
        <f>1730000+150000+30000</f>
        <v>1910000</v>
      </c>
      <c r="S19" s="215">
        <f>U19+V19</f>
        <v>950000</v>
      </c>
      <c r="T19" s="215"/>
      <c r="U19" s="216"/>
      <c r="V19" s="216">
        <v>950000</v>
      </c>
    </row>
    <row r="20" spans="1:22" s="217" customFormat="1" ht="42" customHeight="1">
      <c r="A20" s="211" t="s">
        <v>82</v>
      </c>
      <c r="B20" s="212" t="s">
        <v>280</v>
      </c>
      <c r="C20" s="213" t="s">
        <v>281</v>
      </c>
      <c r="D20" s="213" t="s">
        <v>282</v>
      </c>
      <c r="E20" s="198" t="s">
        <v>283</v>
      </c>
      <c r="F20" s="218" t="s">
        <v>284</v>
      </c>
      <c r="G20" s="214">
        <f>I20+J20</f>
        <v>20603000</v>
      </c>
      <c r="H20" s="214"/>
      <c r="I20" s="215">
        <v>15700000</v>
      </c>
      <c r="J20" s="215">
        <v>4903000</v>
      </c>
      <c r="K20" s="214"/>
      <c r="L20" s="215"/>
      <c r="M20" s="215"/>
      <c r="N20" s="215"/>
      <c r="O20" s="215"/>
      <c r="P20" s="215"/>
      <c r="Q20" s="216"/>
      <c r="R20" s="216">
        <f>1620000+200000</f>
        <v>1820000</v>
      </c>
      <c r="S20" s="215">
        <f>U20+V20</f>
        <v>780000</v>
      </c>
      <c r="T20" s="215"/>
      <c r="U20" s="216"/>
      <c r="V20" s="216">
        <v>780000</v>
      </c>
    </row>
    <row r="21" spans="1:22" s="176" customFormat="1" ht="28.5" customHeight="1">
      <c r="A21" s="172">
        <v>2</v>
      </c>
      <c r="B21" s="179" t="s">
        <v>285</v>
      </c>
      <c r="C21" s="173"/>
      <c r="D21" s="174"/>
      <c r="E21" s="172"/>
      <c r="F21" s="179"/>
      <c r="G21" s="175">
        <f>SUM(G22:G28)</f>
        <v>175822000</v>
      </c>
      <c r="H21" s="175">
        <f aca="true" t="shared" si="5" ref="H21:V21">SUM(H22:H28)</f>
        <v>0</v>
      </c>
      <c r="I21" s="175">
        <f t="shared" si="5"/>
        <v>130600000</v>
      </c>
      <c r="J21" s="175">
        <f t="shared" si="5"/>
        <v>45222000</v>
      </c>
      <c r="K21" s="175">
        <f t="shared" si="5"/>
        <v>0</v>
      </c>
      <c r="L21" s="175">
        <f t="shared" si="5"/>
        <v>0</v>
      </c>
      <c r="M21" s="175">
        <f t="shared" si="5"/>
        <v>0</v>
      </c>
      <c r="N21" s="175">
        <f t="shared" si="5"/>
        <v>0</v>
      </c>
      <c r="O21" s="175">
        <f t="shared" si="5"/>
        <v>0</v>
      </c>
      <c r="P21" s="175">
        <f t="shared" si="5"/>
        <v>0</v>
      </c>
      <c r="Q21" s="175"/>
      <c r="R21" s="175">
        <f t="shared" si="5"/>
        <v>0</v>
      </c>
      <c r="S21" s="175">
        <f t="shared" si="5"/>
        <v>8000000</v>
      </c>
      <c r="T21" s="175">
        <f t="shared" si="5"/>
        <v>0</v>
      </c>
      <c r="U21" s="175"/>
      <c r="V21" s="175">
        <f t="shared" si="5"/>
        <v>8000000</v>
      </c>
    </row>
    <row r="22" spans="1:22" s="217" customFormat="1" ht="42" customHeight="1">
      <c r="A22" s="211" t="s">
        <v>238</v>
      </c>
      <c r="B22" s="212" t="s">
        <v>286</v>
      </c>
      <c r="C22" s="213" t="s">
        <v>287</v>
      </c>
      <c r="D22" s="213" t="s">
        <v>288</v>
      </c>
      <c r="E22" s="213" t="s">
        <v>289</v>
      </c>
      <c r="F22" s="213" t="s">
        <v>290</v>
      </c>
      <c r="G22" s="214">
        <f aca="true" t="shared" si="6" ref="G22:G28">I22+J22</f>
        <v>24686000</v>
      </c>
      <c r="H22" s="214"/>
      <c r="I22" s="215">
        <v>19600000</v>
      </c>
      <c r="J22" s="215">
        <v>5086000</v>
      </c>
      <c r="K22" s="214"/>
      <c r="L22" s="214"/>
      <c r="M22" s="214"/>
      <c r="N22" s="214"/>
      <c r="O22" s="214">
        <f aca="true" t="shared" si="7" ref="O22:O28">Q22+R22</f>
        <v>0</v>
      </c>
      <c r="P22" s="214"/>
      <c r="Q22" s="216"/>
      <c r="R22" s="216"/>
      <c r="S22" s="214">
        <f aca="true" t="shared" si="8" ref="S22:S28">U22+V22</f>
        <v>1000000</v>
      </c>
      <c r="T22" s="214"/>
      <c r="U22" s="216"/>
      <c r="V22" s="216">
        <v>1000000</v>
      </c>
    </row>
    <row r="23" spans="1:22" ht="45" customHeight="1">
      <c r="A23" s="201" t="s">
        <v>239</v>
      </c>
      <c r="B23" s="212" t="s">
        <v>291</v>
      </c>
      <c r="C23" s="213" t="s">
        <v>287</v>
      </c>
      <c r="D23" s="213" t="s">
        <v>292</v>
      </c>
      <c r="E23" s="213" t="s">
        <v>289</v>
      </c>
      <c r="F23" s="213" t="s">
        <v>293</v>
      </c>
      <c r="G23" s="214">
        <f t="shared" si="6"/>
        <v>24686000</v>
      </c>
      <c r="H23" s="214"/>
      <c r="I23" s="215">
        <v>19600000</v>
      </c>
      <c r="J23" s="215">
        <v>5086000</v>
      </c>
      <c r="K23" s="214"/>
      <c r="L23" s="214"/>
      <c r="M23" s="214"/>
      <c r="N23" s="214"/>
      <c r="O23" s="214">
        <f t="shared" si="7"/>
        <v>0</v>
      </c>
      <c r="P23" s="214"/>
      <c r="Q23" s="216"/>
      <c r="R23" s="216"/>
      <c r="S23" s="214">
        <f t="shared" si="8"/>
        <v>1500000</v>
      </c>
      <c r="T23" s="214"/>
      <c r="U23" s="216"/>
      <c r="V23" s="216">
        <v>1500000</v>
      </c>
    </row>
    <row r="24" spans="1:22" ht="54.75" customHeight="1">
      <c r="A24" s="201" t="s">
        <v>240</v>
      </c>
      <c r="B24" s="212" t="s">
        <v>294</v>
      </c>
      <c r="C24" s="213" t="s">
        <v>287</v>
      </c>
      <c r="D24" s="213" t="s">
        <v>295</v>
      </c>
      <c r="E24" s="213" t="s">
        <v>289</v>
      </c>
      <c r="F24" s="213" t="s">
        <v>296</v>
      </c>
      <c r="G24" s="214">
        <f t="shared" si="6"/>
        <v>28434000</v>
      </c>
      <c r="H24" s="214"/>
      <c r="I24" s="215">
        <v>20500000</v>
      </c>
      <c r="J24" s="215">
        <v>7934000</v>
      </c>
      <c r="K24" s="214"/>
      <c r="L24" s="214"/>
      <c r="M24" s="214"/>
      <c r="N24" s="214"/>
      <c r="O24" s="214">
        <f t="shared" si="7"/>
        <v>0</v>
      </c>
      <c r="P24" s="214"/>
      <c r="Q24" s="216"/>
      <c r="R24" s="216"/>
      <c r="S24" s="214">
        <f t="shared" si="8"/>
        <v>1000000</v>
      </c>
      <c r="T24" s="214"/>
      <c r="U24" s="216"/>
      <c r="V24" s="216">
        <v>1000000</v>
      </c>
    </row>
    <row r="25" spans="1:22" s="183" customFormat="1" ht="55.5" customHeight="1">
      <c r="A25" s="201" t="s">
        <v>241</v>
      </c>
      <c r="B25" s="212" t="s">
        <v>297</v>
      </c>
      <c r="C25" s="213" t="s">
        <v>287</v>
      </c>
      <c r="D25" s="213" t="s">
        <v>298</v>
      </c>
      <c r="E25" s="213" t="s">
        <v>289</v>
      </c>
      <c r="F25" s="213" t="s">
        <v>299</v>
      </c>
      <c r="G25" s="214">
        <f t="shared" si="6"/>
        <v>37574000</v>
      </c>
      <c r="H25" s="214"/>
      <c r="I25" s="215">
        <v>25700000</v>
      </c>
      <c r="J25" s="215">
        <v>11874000</v>
      </c>
      <c r="K25" s="214"/>
      <c r="L25" s="214"/>
      <c r="M25" s="214"/>
      <c r="N25" s="214"/>
      <c r="O25" s="214">
        <f t="shared" si="7"/>
        <v>0</v>
      </c>
      <c r="P25" s="214"/>
      <c r="Q25" s="216"/>
      <c r="R25" s="216"/>
      <c r="S25" s="214">
        <f t="shared" si="8"/>
        <v>1500000</v>
      </c>
      <c r="T25" s="214"/>
      <c r="U25" s="216"/>
      <c r="V25" s="216">
        <v>1500000</v>
      </c>
    </row>
    <row r="26" spans="1:22" ht="51.75" customHeight="1">
      <c r="A26" s="201" t="s">
        <v>242</v>
      </c>
      <c r="B26" s="212" t="s">
        <v>300</v>
      </c>
      <c r="C26" s="213" t="s">
        <v>301</v>
      </c>
      <c r="D26" s="213" t="s">
        <v>302</v>
      </c>
      <c r="E26" s="213" t="s">
        <v>289</v>
      </c>
      <c r="F26" s="213" t="s">
        <v>303</v>
      </c>
      <c r="G26" s="214">
        <f t="shared" si="6"/>
        <v>18596000</v>
      </c>
      <c r="H26" s="214"/>
      <c r="I26" s="215">
        <v>14000000</v>
      </c>
      <c r="J26" s="215">
        <v>4596000</v>
      </c>
      <c r="K26" s="214"/>
      <c r="L26" s="214"/>
      <c r="M26" s="214"/>
      <c r="N26" s="214"/>
      <c r="O26" s="214">
        <f t="shared" si="7"/>
        <v>0</v>
      </c>
      <c r="P26" s="214"/>
      <c r="Q26" s="216"/>
      <c r="R26" s="216"/>
      <c r="S26" s="214">
        <f t="shared" si="8"/>
        <v>1000000</v>
      </c>
      <c r="T26" s="214"/>
      <c r="U26" s="216"/>
      <c r="V26" s="216">
        <v>1000000</v>
      </c>
    </row>
    <row r="27" spans="1:22" ht="51.75" customHeight="1">
      <c r="A27" s="201" t="s">
        <v>243</v>
      </c>
      <c r="B27" s="212" t="s">
        <v>304</v>
      </c>
      <c r="C27" s="213" t="s">
        <v>301</v>
      </c>
      <c r="D27" s="213" t="s">
        <v>305</v>
      </c>
      <c r="E27" s="213" t="s">
        <v>289</v>
      </c>
      <c r="F27" s="213" t="s">
        <v>306</v>
      </c>
      <c r="G27" s="214">
        <f t="shared" si="6"/>
        <v>22051000</v>
      </c>
      <c r="H27" s="214"/>
      <c r="I27" s="215">
        <v>16800000</v>
      </c>
      <c r="J27" s="215">
        <v>5251000</v>
      </c>
      <c r="K27" s="214"/>
      <c r="L27" s="214"/>
      <c r="M27" s="214"/>
      <c r="N27" s="214"/>
      <c r="O27" s="214">
        <f t="shared" si="7"/>
        <v>0</v>
      </c>
      <c r="P27" s="214"/>
      <c r="Q27" s="216"/>
      <c r="R27" s="216"/>
      <c r="S27" s="214">
        <f t="shared" si="8"/>
        <v>1000000</v>
      </c>
      <c r="T27" s="214"/>
      <c r="U27" s="216"/>
      <c r="V27" s="216">
        <v>1000000</v>
      </c>
    </row>
    <row r="28" spans="1:22" ht="49.5" customHeight="1">
      <c r="A28" s="201" t="s">
        <v>244</v>
      </c>
      <c r="B28" s="212" t="s">
        <v>307</v>
      </c>
      <c r="C28" s="213" t="s">
        <v>301</v>
      </c>
      <c r="D28" s="213" t="s">
        <v>308</v>
      </c>
      <c r="E28" s="213" t="s">
        <v>289</v>
      </c>
      <c r="F28" s="213" t="s">
        <v>309</v>
      </c>
      <c r="G28" s="214">
        <f t="shared" si="6"/>
        <v>19795000</v>
      </c>
      <c r="H28" s="214"/>
      <c r="I28" s="215">
        <v>14400000</v>
      </c>
      <c r="J28" s="215">
        <v>5395000</v>
      </c>
      <c r="K28" s="214"/>
      <c r="L28" s="214"/>
      <c r="M28" s="214"/>
      <c r="N28" s="214"/>
      <c r="O28" s="214">
        <f t="shared" si="7"/>
        <v>0</v>
      </c>
      <c r="P28" s="214"/>
      <c r="Q28" s="216"/>
      <c r="R28" s="216"/>
      <c r="S28" s="214">
        <f t="shared" si="8"/>
        <v>1000000</v>
      </c>
      <c r="T28" s="214"/>
      <c r="U28" s="216"/>
      <c r="V28" s="216">
        <v>1000000</v>
      </c>
    </row>
    <row r="29" spans="1:22" s="223" customFormat="1" ht="35.25" customHeight="1">
      <c r="A29" s="219" t="s">
        <v>310</v>
      </c>
      <c r="B29" s="220" t="s">
        <v>268</v>
      </c>
      <c r="C29" s="221"/>
      <c r="D29" s="221"/>
      <c r="E29" s="221"/>
      <c r="F29" s="221"/>
      <c r="G29" s="222">
        <f>G30+G32</f>
        <v>35674000</v>
      </c>
      <c r="H29" s="222">
        <f aca="true" t="shared" si="9" ref="H29:V29">H30+H32</f>
        <v>0</v>
      </c>
      <c r="I29" s="222">
        <f t="shared" si="9"/>
        <v>28700000</v>
      </c>
      <c r="J29" s="222">
        <f t="shared" si="9"/>
        <v>6974000</v>
      </c>
      <c r="K29" s="222">
        <f t="shared" si="9"/>
        <v>0</v>
      </c>
      <c r="L29" s="222">
        <f t="shared" si="9"/>
        <v>0</v>
      </c>
      <c r="M29" s="222">
        <f t="shared" si="9"/>
        <v>0</v>
      </c>
      <c r="N29" s="222">
        <f t="shared" si="9"/>
        <v>0</v>
      </c>
      <c r="O29" s="222">
        <f t="shared" si="9"/>
        <v>0</v>
      </c>
      <c r="P29" s="222">
        <f t="shared" si="9"/>
        <v>0</v>
      </c>
      <c r="Q29" s="222"/>
      <c r="R29" s="222">
        <f t="shared" si="9"/>
        <v>0</v>
      </c>
      <c r="S29" s="222">
        <f t="shared" si="9"/>
        <v>4422000</v>
      </c>
      <c r="T29" s="222">
        <f t="shared" si="9"/>
        <v>0</v>
      </c>
      <c r="U29" s="222"/>
      <c r="V29" s="222">
        <f t="shared" si="9"/>
        <v>4422000</v>
      </c>
    </row>
    <row r="30" spans="1:22" s="223" customFormat="1" ht="35.25" customHeight="1">
      <c r="A30" s="219" t="s">
        <v>5</v>
      </c>
      <c r="B30" s="220" t="s">
        <v>311</v>
      </c>
      <c r="C30" s="221"/>
      <c r="D30" s="221"/>
      <c r="E30" s="221"/>
      <c r="F30" s="221"/>
      <c r="G30" s="222">
        <f>G31</f>
        <v>11000000</v>
      </c>
      <c r="H30" s="222">
        <f aca="true" t="shared" si="10" ref="H30:V30">H31</f>
        <v>0</v>
      </c>
      <c r="I30" s="222">
        <f t="shared" si="10"/>
        <v>8900000</v>
      </c>
      <c r="J30" s="222">
        <f t="shared" si="10"/>
        <v>2100000</v>
      </c>
      <c r="K30" s="222">
        <f t="shared" si="10"/>
        <v>0</v>
      </c>
      <c r="L30" s="222">
        <f t="shared" si="10"/>
        <v>0</v>
      </c>
      <c r="M30" s="222">
        <f t="shared" si="10"/>
        <v>0</v>
      </c>
      <c r="N30" s="222">
        <f t="shared" si="10"/>
        <v>0</v>
      </c>
      <c r="O30" s="222">
        <f t="shared" si="10"/>
        <v>0</v>
      </c>
      <c r="P30" s="222">
        <f t="shared" si="10"/>
        <v>0</v>
      </c>
      <c r="Q30" s="222"/>
      <c r="R30" s="222">
        <f t="shared" si="10"/>
        <v>0</v>
      </c>
      <c r="S30" s="222">
        <f t="shared" si="10"/>
        <v>1822000</v>
      </c>
      <c r="T30" s="222">
        <f t="shared" si="10"/>
        <v>0</v>
      </c>
      <c r="U30" s="222"/>
      <c r="V30" s="222">
        <f t="shared" si="10"/>
        <v>1822000</v>
      </c>
    </row>
    <row r="31" spans="1:22" s="183" customFormat="1" ht="49.5" customHeight="1">
      <c r="A31" s="224">
        <v>1</v>
      </c>
      <c r="B31" s="225" t="s">
        <v>312</v>
      </c>
      <c r="C31" s="198" t="s">
        <v>313</v>
      </c>
      <c r="D31" s="198" t="s">
        <v>314</v>
      </c>
      <c r="E31" s="198" t="s">
        <v>315</v>
      </c>
      <c r="F31" s="198" t="s">
        <v>316</v>
      </c>
      <c r="G31" s="215">
        <f>I31+J31</f>
        <v>11000000</v>
      </c>
      <c r="H31" s="215"/>
      <c r="I31" s="215">
        <v>8900000</v>
      </c>
      <c r="J31" s="215">
        <v>2100000</v>
      </c>
      <c r="K31" s="215"/>
      <c r="L31" s="215"/>
      <c r="M31" s="215"/>
      <c r="N31" s="215"/>
      <c r="O31" s="215">
        <f>Q31+R31</f>
        <v>0</v>
      </c>
      <c r="P31" s="215"/>
      <c r="Q31" s="216"/>
      <c r="R31" s="216"/>
      <c r="S31" s="215">
        <f>U31+V31</f>
        <v>1822000</v>
      </c>
      <c r="T31" s="215"/>
      <c r="U31" s="216"/>
      <c r="V31" s="216">
        <v>1822000</v>
      </c>
    </row>
    <row r="32" spans="1:22" s="223" customFormat="1" ht="35.25" customHeight="1">
      <c r="A32" s="219" t="s">
        <v>10</v>
      </c>
      <c r="B32" s="220" t="s">
        <v>176</v>
      </c>
      <c r="C32" s="221"/>
      <c r="D32" s="221"/>
      <c r="E32" s="221"/>
      <c r="F32" s="221"/>
      <c r="G32" s="222">
        <f aca="true" t="shared" si="11" ref="G32:P32">G33+G34</f>
        <v>24674000</v>
      </c>
      <c r="H32" s="222">
        <f t="shared" si="11"/>
        <v>0</v>
      </c>
      <c r="I32" s="222">
        <f t="shared" si="11"/>
        <v>19800000</v>
      </c>
      <c r="J32" s="222">
        <f t="shared" si="11"/>
        <v>4874000</v>
      </c>
      <c r="K32" s="222">
        <f t="shared" si="11"/>
        <v>0</v>
      </c>
      <c r="L32" s="222">
        <f t="shared" si="11"/>
        <v>0</v>
      </c>
      <c r="M32" s="222">
        <f t="shared" si="11"/>
        <v>0</v>
      </c>
      <c r="N32" s="222">
        <f t="shared" si="11"/>
        <v>0</v>
      </c>
      <c r="O32" s="222">
        <f t="shared" si="11"/>
        <v>0</v>
      </c>
      <c r="P32" s="222">
        <f t="shared" si="11"/>
        <v>0</v>
      </c>
      <c r="Q32" s="222"/>
      <c r="R32" s="222">
        <f>R33+R34</f>
        <v>0</v>
      </c>
      <c r="S32" s="222">
        <f>S33+S34</f>
        <v>2600000</v>
      </c>
      <c r="T32" s="222">
        <f>T33+T34</f>
        <v>0</v>
      </c>
      <c r="U32" s="222"/>
      <c r="V32" s="222">
        <f>V33+V34</f>
        <v>2600000</v>
      </c>
    </row>
    <row r="33" spans="1:22" s="223" customFormat="1" ht="35.25" customHeight="1">
      <c r="A33" s="219">
        <v>1</v>
      </c>
      <c r="B33" s="220" t="s">
        <v>274</v>
      </c>
      <c r="C33" s="221"/>
      <c r="D33" s="221"/>
      <c r="E33" s="221"/>
      <c r="F33" s="221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</row>
    <row r="34" spans="1:22" s="223" customFormat="1" ht="36" customHeight="1">
      <c r="A34" s="219">
        <v>2</v>
      </c>
      <c r="B34" s="226" t="s">
        <v>285</v>
      </c>
      <c r="C34" s="221"/>
      <c r="D34" s="221"/>
      <c r="E34" s="221"/>
      <c r="F34" s="221"/>
      <c r="G34" s="222">
        <f>G35+G36+G37</f>
        <v>24674000</v>
      </c>
      <c r="H34" s="222">
        <f aca="true" t="shared" si="12" ref="H34:V34">H35+H36+H37</f>
        <v>0</v>
      </c>
      <c r="I34" s="222">
        <f t="shared" si="12"/>
        <v>19800000</v>
      </c>
      <c r="J34" s="222">
        <f t="shared" si="12"/>
        <v>4874000</v>
      </c>
      <c r="K34" s="222">
        <f t="shared" si="12"/>
        <v>0</v>
      </c>
      <c r="L34" s="222">
        <f t="shared" si="12"/>
        <v>0</v>
      </c>
      <c r="M34" s="222">
        <f t="shared" si="12"/>
        <v>0</v>
      </c>
      <c r="N34" s="222">
        <f t="shared" si="12"/>
        <v>0</v>
      </c>
      <c r="O34" s="222">
        <f t="shared" si="12"/>
        <v>0</v>
      </c>
      <c r="P34" s="222">
        <f t="shared" si="12"/>
        <v>0</v>
      </c>
      <c r="Q34" s="222"/>
      <c r="R34" s="222">
        <f t="shared" si="12"/>
        <v>0</v>
      </c>
      <c r="S34" s="222">
        <f t="shared" si="12"/>
        <v>2600000</v>
      </c>
      <c r="T34" s="222">
        <f t="shared" si="12"/>
        <v>0</v>
      </c>
      <c r="U34" s="222"/>
      <c r="V34" s="222">
        <f t="shared" si="12"/>
        <v>2600000</v>
      </c>
    </row>
    <row r="35" spans="1:22" s="183" customFormat="1" ht="48.75" customHeight="1">
      <c r="A35" s="224" t="s">
        <v>238</v>
      </c>
      <c r="B35" s="225" t="s">
        <v>317</v>
      </c>
      <c r="C35" s="198" t="s">
        <v>276</v>
      </c>
      <c r="D35" s="198" t="s">
        <v>318</v>
      </c>
      <c r="E35" s="198">
        <v>2021</v>
      </c>
      <c r="F35" s="198" t="s">
        <v>319</v>
      </c>
      <c r="G35" s="215">
        <f>I35+J35</f>
        <v>9769000</v>
      </c>
      <c r="H35" s="215"/>
      <c r="I35" s="215">
        <v>7900000</v>
      </c>
      <c r="J35" s="215">
        <v>1869000</v>
      </c>
      <c r="K35" s="215"/>
      <c r="L35" s="215"/>
      <c r="M35" s="215"/>
      <c r="N35" s="215"/>
      <c r="O35" s="215">
        <f>Q35+R35</f>
        <v>0</v>
      </c>
      <c r="P35" s="215"/>
      <c r="Q35" s="216"/>
      <c r="R35" s="216"/>
      <c r="S35" s="215">
        <f>U35+V35</f>
        <v>1000000</v>
      </c>
      <c r="T35" s="215"/>
      <c r="U35" s="216"/>
      <c r="V35" s="216">
        <v>1000000</v>
      </c>
    </row>
    <row r="36" spans="1:22" s="183" customFormat="1" ht="48.75" customHeight="1">
      <c r="A36" s="224" t="s">
        <v>239</v>
      </c>
      <c r="B36" s="225" t="s">
        <v>320</v>
      </c>
      <c r="C36" s="198" t="s">
        <v>313</v>
      </c>
      <c r="D36" s="198" t="s">
        <v>321</v>
      </c>
      <c r="E36" s="198">
        <v>2021</v>
      </c>
      <c r="F36" s="198" t="s">
        <v>322</v>
      </c>
      <c r="G36" s="215">
        <f>I36+J36</f>
        <v>6898000</v>
      </c>
      <c r="H36" s="215"/>
      <c r="I36" s="215">
        <v>5500000</v>
      </c>
      <c r="J36" s="215">
        <v>1398000</v>
      </c>
      <c r="K36" s="215"/>
      <c r="L36" s="215"/>
      <c r="M36" s="215"/>
      <c r="N36" s="215"/>
      <c r="O36" s="215">
        <f>Q36+R36</f>
        <v>0</v>
      </c>
      <c r="P36" s="215"/>
      <c r="Q36" s="216"/>
      <c r="R36" s="216"/>
      <c r="S36" s="215">
        <f>U36+V36</f>
        <v>800000</v>
      </c>
      <c r="T36" s="215"/>
      <c r="U36" s="216"/>
      <c r="V36" s="216">
        <v>800000</v>
      </c>
    </row>
    <row r="37" spans="1:22" s="183" customFormat="1" ht="48.75" customHeight="1">
      <c r="A37" s="224" t="s">
        <v>240</v>
      </c>
      <c r="B37" s="225" t="s">
        <v>323</v>
      </c>
      <c r="C37" s="198" t="s">
        <v>313</v>
      </c>
      <c r="D37" s="198" t="s">
        <v>324</v>
      </c>
      <c r="E37" s="198">
        <v>2021</v>
      </c>
      <c r="F37" s="198" t="s">
        <v>325</v>
      </c>
      <c r="G37" s="215">
        <f>I37+J37</f>
        <v>8007000</v>
      </c>
      <c r="H37" s="215"/>
      <c r="I37" s="215">
        <v>6400000</v>
      </c>
      <c r="J37" s="215">
        <v>1607000</v>
      </c>
      <c r="K37" s="215"/>
      <c r="L37" s="215"/>
      <c r="M37" s="215"/>
      <c r="N37" s="215"/>
      <c r="O37" s="215">
        <f>Q37+R37</f>
        <v>0</v>
      </c>
      <c r="P37" s="215"/>
      <c r="Q37" s="216"/>
      <c r="R37" s="216"/>
      <c r="S37" s="215">
        <f>U37+V37</f>
        <v>800000</v>
      </c>
      <c r="T37" s="215"/>
      <c r="U37" s="216"/>
      <c r="V37" s="216">
        <v>800000</v>
      </c>
    </row>
    <row r="38" spans="1:22" s="223" customFormat="1" ht="24" customHeight="1">
      <c r="A38" s="219" t="s">
        <v>326</v>
      </c>
      <c r="B38" s="226" t="s">
        <v>250</v>
      </c>
      <c r="C38" s="229"/>
      <c r="D38" s="230"/>
      <c r="E38" s="219"/>
      <c r="F38" s="229"/>
      <c r="G38" s="231">
        <f>I38+J38</f>
        <v>278000</v>
      </c>
      <c r="H38" s="231"/>
      <c r="I38" s="231"/>
      <c r="J38" s="231">
        <v>278000</v>
      </c>
      <c r="K38" s="231"/>
      <c r="L38" s="231"/>
      <c r="M38" s="231"/>
      <c r="N38" s="231"/>
      <c r="O38" s="231"/>
      <c r="P38" s="231"/>
      <c r="Q38" s="231"/>
      <c r="R38" s="231"/>
      <c r="S38" s="231">
        <f>U38+V38</f>
        <v>278000</v>
      </c>
      <c r="T38" s="231"/>
      <c r="U38" s="231"/>
      <c r="V38" s="231">
        <v>278000</v>
      </c>
    </row>
    <row r="39" spans="1:22" s="176" customFormat="1" ht="35.25" customHeight="1">
      <c r="A39" s="172" t="s">
        <v>3</v>
      </c>
      <c r="B39" s="179" t="s">
        <v>327</v>
      </c>
      <c r="C39" s="173"/>
      <c r="D39" s="174"/>
      <c r="E39" s="172"/>
      <c r="F39" s="173"/>
      <c r="G39" s="175">
        <f>G40</f>
        <v>10167000</v>
      </c>
      <c r="H39" s="175">
        <f aca="true" t="shared" si="13" ref="H39:V39">H40</f>
        <v>0</v>
      </c>
      <c r="I39" s="175">
        <f t="shared" si="13"/>
        <v>6100000</v>
      </c>
      <c r="J39" s="175">
        <f t="shared" si="13"/>
        <v>4067000</v>
      </c>
      <c r="K39" s="175"/>
      <c r="L39" s="175"/>
      <c r="M39" s="175"/>
      <c r="N39" s="175"/>
      <c r="O39" s="175">
        <f t="shared" si="13"/>
        <v>0</v>
      </c>
      <c r="P39" s="175">
        <f t="shared" si="13"/>
        <v>0</v>
      </c>
      <c r="Q39" s="175"/>
      <c r="R39" s="175">
        <f t="shared" si="13"/>
        <v>0</v>
      </c>
      <c r="S39" s="175">
        <f t="shared" si="13"/>
        <v>1300000</v>
      </c>
      <c r="T39" s="175">
        <f t="shared" si="13"/>
        <v>0</v>
      </c>
      <c r="U39" s="175"/>
      <c r="V39" s="175">
        <f t="shared" si="13"/>
        <v>1300000</v>
      </c>
    </row>
    <row r="40" spans="1:22" s="176" customFormat="1" ht="24" customHeight="1">
      <c r="A40" s="172" t="s">
        <v>245</v>
      </c>
      <c r="B40" s="179" t="s">
        <v>217</v>
      </c>
      <c r="C40" s="173"/>
      <c r="D40" s="174"/>
      <c r="E40" s="172"/>
      <c r="F40" s="173"/>
      <c r="G40" s="175">
        <f>SUM(G41:G42)</f>
        <v>10167000</v>
      </c>
      <c r="H40" s="175">
        <f aca="true" t="shared" si="14" ref="H40:V40">SUM(H41:H42)</f>
        <v>0</v>
      </c>
      <c r="I40" s="175">
        <f t="shared" si="14"/>
        <v>6100000</v>
      </c>
      <c r="J40" s="175">
        <f t="shared" si="14"/>
        <v>4067000</v>
      </c>
      <c r="K40" s="175"/>
      <c r="L40" s="175"/>
      <c r="M40" s="175"/>
      <c r="N40" s="175"/>
      <c r="O40" s="175">
        <f t="shared" si="14"/>
        <v>0</v>
      </c>
      <c r="P40" s="175">
        <f t="shared" si="14"/>
        <v>0</v>
      </c>
      <c r="Q40" s="175"/>
      <c r="R40" s="175">
        <f t="shared" si="14"/>
        <v>0</v>
      </c>
      <c r="S40" s="175">
        <f t="shared" si="14"/>
        <v>1300000</v>
      </c>
      <c r="T40" s="175">
        <f t="shared" si="14"/>
        <v>0</v>
      </c>
      <c r="U40" s="175"/>
      <c r="V40" s="175">
        <f t="shared" si="14"/>
        <v>1300000</v>
      </c>
    </row>
    <row r="41" spans="1:22" s="176" customFormat="1" ht="24" customHeight="1">
      <c r="A41" s="172" t="s">
        <v>5</v>
      </c>
      <c r="B41" s="177" t="s">
        <v>148</v>
      </c>
      <c r="C41" s="173"/>
      <c r="D41" s="174"/>
      <c r="E41" s="172"/>
      <c r="F41" s="173"/>
      <c r="G41" s="175">
        <v>0</v>
      </c>
      <c r="H41" s="175">
        <v>0</v>
      </c>
      <c r="I41" s="175">
        <v>0</v>
      </c>
      <c r="J41" s="175">
        <v>0</v>
      </c>
      <c r="K41" s="175"/>
      <c r="L41" s="175"/>
      <c r="M41" s="175"/>
      <c r="N41" s="175"/>
      <c r="O41" s="175">
        <v>0</v>
      </c>
      <c r="P41" s="175">
        <v>0</v>
      </c>
      <c r="Q41" s="175"/>
      <c r="R41" s="175">
        <v>0</v>
      </c>
      <c r="S41" s="175">
        <v>0</v>
      </c>
      <c r="T41" s="175">
        <v>0</v>
      </c>
      <c r="U41" s="175"/>
      <c r="V41" s="175">
        <v>0</v>
      </c>
    </row>
    <row r="42" spans="1:22" s="176" customFormat="1" ht="24" customHeight="1">
      <c r="A42" s="172" t="s">
        <v>10</v>
      </c>
      <c r="B42" s="178" t="s">
        <v>176</v>
      </c>
      <c r="C42" s="173"/>
      <c r="D42" s="174"/>
      <c r="E42" s="172"/>
      <c r="F42" s="173"/>
      <c r="G42" s="175">
        <f>SUM(G43:G44)</f>
        <v>10167000</v>
      </c>
      <c r="H42" s="175">
        <f aca="true" t="shared" si="15" ref="H42:V42">SUM(H43:H44)</f>
        <v>0</v>
      </c>
      <c r="I42" s="175">
        <f t="shared" si="15"/>
        <v>6100000</v>
      </c>
      <c r="J42" s="175">
        <f t="shared" si="15"/>
        <v>4067000</v>
      </c>
      <c r="K42" s="175"/>
      <c r="L42" s="175"/>
      <c r="M42" s="175"/>
      <c r="N42" s="175"/>
      <c r="O42" s="175">
        <f t="shared" si="15"/>
        <v>0</v>
      </c>
      <c r="P42" s="175">
        <f t="shared" si="15"/>
        <v>0</v>
      </c>
      <c r="Q42" s="175"/>
      <c r="R42" s="175">
        <f t="shared" si="15"/>
        <v>0</v>
      </c>
      <c r="S42" s="175">
        <f t="shared" si="15"/>
        <v>1300000</v>
      </c>
      <c r="T42" s="175">
        <f t="shared" si="15"/>
        <v>0</v>
      </c>
      <c r="U42" s="175"/>
      <c r="V42" s="175">
        <f t="shared" si="15"/>
        <v>1300000</v>
      </c>
    </row>
    <row r="43" spans="1:22" s="176" customFormat="1" ht="31.5" customHeight="1">
      <c r="A43" s="172">
        <v>1</v>
      </c>
      <c r="B43" s="177" t="s">
        <v>274</v>
      </c>
      <c r="C43" s="173"/>
      <c r="D43" s="174"/>
      <c r="E43" s="172"/>
      <c r="F43" s="173"/>
      <c r="G43" s="175">
        <v>0</v>
      </c>
      <c r="H43" s="175">
        <v>0</v>
      </c>
      <c r="I43" s="175">
        <v>0</v>
      </c>
      <c r="J43" s="175">
        <v>0</v>
      </c>
      <c r="K43" s="175"/>
      <c r="L43" s="175"/>
      <c r="M43" s="175"/>
      <c r="N43" s="175"/>
      <c r="O43" s="175">
        <v>0</v>
      </c>
      <c r="P43" s="175">
        <v>0</v>
      </c>
      <c r="Q43" s="175"/>
      <c r="R43" s="175">
        <v>0</v>
      </c>
      <c r="S43" s="175">
        <v>0</v>
      </c>
      <c r="T43" s="175">
        <v>0</v>
      </c>
      <c r="U43" s="175"/>
      <c r="V43" s="175">
        <v>0</v>
      </c>
    </row>
    <row r="44" spans="1:22" s="176" customFormat="1" ht="29.25" customHeight="1">
      <c r="A44" s="172">
        <v>2</v>
      </c>
      <c r="B44" s="179" t="s">
        <v>285</v>
      </c>
      <c r="C44" s="173"/>
      <c r="D44" s="174"/>
      <c r="E44" s="172"/>
      <c r="F44" s="173"/>
      <c r="G44" s="175">
        <f>SUM(G45:G47)</f>
        <v>10167000</v>
      </c>
      <c r="H44" s="175">
        <f>SUM(H45:H47)</f>
        <v>0</v>
      </c>
      <c r="I44" s="175">
        <f>SUM(I45:I47)</f>
        <v>6100000</v>
      </c>
      <c r="J44" s="175">
        <f>SUM(J45:J47)</f>
        <v>4067000</v>
      </c>
      <c r="K44" s="175"/>
      <c r="L44" s="175"/>
      <c r="M44" s="175"/>
      <c r="N44" s="175"/>
      <c r="O44" s="175">
        <f>SUM(O45:O47)</f>
        <v>0</v>
      </c>
      <c r="P44" s="175">
        <f>SUM(P45:P47)</f>
        <v>0</v>
      </c>
      <c r="Q44" s="175"/>
      <c r="R44" s="175">
        <f>SUM(R45:R47)</f>
        <v>0</v>
      </c>
      <c r="S44" s="175">
        <f>SUM(S45:S47)</f>
        <v>1300000</v>
      </c>
      <c r="T44" s="175">
        <f>SUM(T45:T47)</f>
        <v>0</v>
      </c>
      <c r="U44" s="175"/>
      <c r="V44" s="175">
        <f>SUM(V45:V47)</f>
        <v>1300000</v>
      </c>
    </row>
    <row r="45" spans="1:22" s="183" customFormat="1" ht="186" customHeight="1">
      <c r="A45" s="224" t="s">
        <v>238</v>
      </c>
      <c r="B45" s="225" t="s">
        <v>328</v>
      </c>
      <c r="C45" s="198" t="s">
        <v>287</v>
      </c>
      <c r="D45" s="198" t="s">
        <v>329</v>
      </c>
      <c r="E45" s="198">
        <v>2021</v>
      </c>
      <c r="F45" s="198" t="s">
        <v>330</v>
      </c>
      <c r="G45" s="215">
        <f>I45+J45</f>
        <v>2155000</v>
      </c>
      <c r="H45" s="215"/>
      <c r="I45" s="215">
        <v>1300000</v>
      </c>
      <c r="J45" s="215">
        <v>855000</v>
      </c>
      <c r="K45" s="215"/>
      <c r="L45" s="215"/>
      <c r="M45" s="215"/>
      <c r="N45" s="215"/>
      <c r="O45" s="215">
        <f>Q45+R45</f>
        <v>0</v>
      </c>
      <c r="P45" s="215"/>
      <c r="Q45" s="216"/>
      <c r="R45" s="216"/>
      <c r="S45" s="215">
        <f>U45+V45</f>
        <v>240000</v>
      </c>
      <c r="T45" s="215"/>
      <c r="U45" s="216"/>
      <c r="V45" s="216">
        <v>240000</v>
      </c>
    </row>
    <row r="46" spans="1:22" s="183" customFormat="1" ht="153" customHeight="1">
      <c r="A46" s="224" t="s">
        <v>239</v>
      </c>
      <c r="B46" s="225" t="s">
        <v>331</v>
      </c>
      <c r="C46" s="198" t="s">
        <v>287</v>
      </c>
      <c r="D46" s="198" t="s">
        <v>332</v>
      </c>
      <c r="E46" s="198">
        <v>2021</v>
      </c>
      <c r="F46" s="198" t="s">
        <v>333</v>
      </c>
      <c r="G46" s="215">
        <f>I46+J46</f>
        <v>4006000</v>
      </c>
      <c r="H46" s="215"/>
      <c r="I46" s="215">
        <v>2400000</v>
      </c>
      <c r="J46" s="215">
        <v>1606000</v>
      </c>
      <c r="K46" s="215"/>
      <c r="L46" s="215"/>
      <c r="M46" s="215"/>
      <c r="N46" s="215"/>
      <c r="O46" s="215">
        <f>Q46+R46</f>
        <v>0</v>
      </c>
      <c r="P46" s="215"/>
      <c r="Q46" s="216"/>
      <c r="R46" s="216"/>
      <c r="S46" s="215">
        <f>U46+V46</f>
        <v>620000</v>
      </c>
      <c r="T46" s="215"/>
      <c r="U46" s="216"/>
      <c r="V46" s="216">
        <v>620000</v>
      </c>
    </row>
    <row r="47" spans="1:22" s="183" customFormat="1" ht="186" customHeight="1">
      <c r="A47" s="224" t="s">
        <v>240</v>
      </c>
      <c r="B47" s="225" t="s">
        <v>334</v>
      </c>
      <c r="C47" s="198" t="s">
        <v>301</v>
      </c>
      <c r="D47" s="198" t="s">
        <v>332</v>
      </c>
      <c r="E47" s="198">
        <v>2021</v>
      </c>
      <c r="F47" s="198" t="s">
        <v>335</v>
      </c>
      <c r="G47" s="215">
        <f>I47+J47</f>
        <v>4006000</v>
      </c>
      <c r="H47" s="215"/>
      <c r="I47" s="215">
        <v>2400000</v>
      </c>
      <c r="J47" s="215">
        <v>1606000</v>
      </c>
      <c r="K47" s="215"/>
      <c r="L47" s="215"/>
      <c r="M47" s="215"/>
      <c r="N47" s="215"/>
      <c r="O47" s="215">
        <f>Q47+R47</f>
        <v>0</v>
      </c>
      <c r="P47" s="215"/>
      <c r="Q47" s="216"/>
      <c r="R47" s="216"/>
      <c r="S47" s="215">
        <f>U47+V47</f>
        <v>440000</v>
      </c>
      <c r="T47" s="215"/>
      <c r="U47" s="216"/>
      <c r="V47" s="216">
        <v>440000</v>
      </c>
    </row>
    <row r="48" spans="1:22" s="210" customFormat="1" ht="24" customHeight="1">
      <c r="A48" s="205" t="s">
        <v>76</v>
      </c>
      <c r="B48" s="227" t="s">
        <v>246</v>
      </c>
      <c r="C48" s="206"/>
      <c r="D48" s="207"/>
      <c r="E48" s="205"/>
      <c r="F48" s="206"/>
      <c r="G48" s="208">
        <f>G49+G62+G68</f>
        <v>289935000</v>
      </c>
      <c r="H48" s="208">
        <f aca="true" t="shared" si="16" ref="H48:V48">H49+H62+H68</f>
        <v>0</v>
      </c>
      <c r="I48" s="208">
        <f t="shared" si="16"/>
        <v>212286000</v>
      </c>
      <c r="J48" s="208">
        <f t="shared" si="16"/>
        <v>77649000</v>
      </c>
      <c r="K48" s="208">
        <f t="shared" si="16"/>
        <v>0</v>
      </c>
      <c r="L48" s="208">
        <f t="shared" si="16"/>
        <v>0</v>
      </c>
      <c r="M48" s="208">
        <f t="shared" si="16"/>
        <v>0</v>
      </c>
      <c r="N48" s="208">
        <f t="shared" si="16"/>
        <v>0</v>
      </c>
      <c r="O48" s="208">
        <f t="shared" si="16"/>
        <v>6700000</v>
      </c>
      <c r="P48" s="208">
        <f t="shared" si="16"/>
        <v>0</v>
      </c>
      <c r="Q48" s="208"/>
      <c r="R48" s="208">
        <f t="shared" si="16"/>
        <v>6700000</v>
      </c>
      <c r="S48" s="208">
        <f t="shared" si="16"/>
        <v>6960000</v>
      </c>
      <c r="T48" s="208">
        <f t="shared" si="16"/>
        <v>0</v>
      </c>
      <c r="U48" s="208"/>
      <c r="V48" s="208">
        <f t="shared" si="16"/>
        <v>6960000</v>
      </c>
    </row>
    <row r="49" spans="1:22" s="210" customFormat="1" ht="24" customHeight="1">
      <c r="A49" s="205" t="s">
        <v>247</v>
      </c>
      <c r="B49" s="227" t="s">
        <v>248</v>
      </c>
      <c r="C49" s="206"/>
      <c r="D49" s="207"/>
      <c r="E49" s="205"/>
      <c r="F49" s="206"/>
      <c r="G49" s="208">
        <f>G50+G51</f>
        <v>288475000</v>
      </c>
      <c r="H49" s="208">
        <f aca="true" t="shared" si="17" ref="H49:V49">H50+H51</f>
        <v>0</v>
      </c>
      <c r="I49" s="208">
        <f t="shared" si="17"/>
        <v>212286000</v>
      </c>
      <c r="J49" s="208">
        <f t="shared" si="17"/>
        <v>76189000</v>
      </c>
      <c r="K49" s="208"/>
      <c r="L49" s="208"/>
      <c r="M49" s="208"/>
      <c r="N49" s="208"/>
      <c r="O49" s="208">
        <f t="shared" si="17"/>
        <v>6700000</v>
      </c>
      <c r="P49" s="208">
        <f t="shared" si="17"/>
        <v>0</v>
      </c>
      <c r="Q49" s="208"/>
      <c r="R49" s="208">
        <f t="shared" si="17"/>
        <v>6700000</v>
      </c>
      <c r="S49" s="208">
        <f t="shared" si="17"/>
        <v>5900000</v>
      </c>
      <c r="T49" s="208">
        <f t="shared" si="17"/>
        <v>0</v>
      </c>
      <c r="U49" s="208"/>
      <c r="V49" s="208">
        <f t="shared" si="17"/>
        <v>5900000</v>
      </c>
    </row>
    <row r="50" spans="1:22" s="183" customFormat="1" ht="24" customHeight="1">
      <c r="A50" s="219" t="s">
        <v>5</v>
      </c>
      <c r="B50" s="220" t="s">
        <v>148</v>
      </c>
      <c r="C50" s="180"/>
      <c r="D50" s="181"/>
      <c r="E50" s="224"/>
      <c r="F50" s="180"/>
      <c r="G50" s="182">
        <v>0</v>
      </c>
      <c r="H50" s="182">
        <v>0</v>
      </c>
      <c r="I50" s="182">
        <v>0</v>
      </c>
      <c r="J50" s="182">
        <v>0</v>
      </c>
      <c r="K50" s="182"/>
      <c r="L50" s="182"/>
      <c r="M50" s="182"/>
      <c r="N50" s="182"/>
      <c r="O50" s="182">
        <v>0</v>
      </c>
      <c r="P50" s="182">
        <v>0</v>
      </c>
      <c r="Q50" s="182"/>
      <c r="R50" s="182">
        <v>0</v>
      </c>
      <c r="S50" s="182">
        <v>0</v>
      </c>
      <c r="T50" s="182">
        <v>0</v>
      </c>
      <c r="U50" s="182"/>
      <c r="V50" s="182">
        <v>0</v>
      </c>
    </row>
    <row r="51" spans="1:22" s="223" customFormat="1" ht="24" customHeight="1">
      <c r="A51" s="219" t="s">
        <v>10</v>
      </c>
      <c r="B51" s="228" t="s">
        <v>176</v>
      </c>
      <c r="C51" s="229"/>
      <c r="D51" s="230"/>
      <c r="E51" s="219"/>
      <c r="F51" s="229"/>
      <c r="G51" s="231">
        <f>SUM(G52+G55)</f>
        <v>288475000</v>
      </c>
      <c r="H51" s="231">
        <f aca="true" t="shared" si="18" ref="H51:V51">SUM(H52+H55)</f>
        <v>0</v>
      </c>
      <c r="I51" s="231">
        <f t="shared" si="18"/>
        <v>212286000</v>
      </c>
      <c r="J51" s="231">
        <f t="shared" si="18"/>
        <v>76189000</v>
      </c>
      <c r="K51" s="231"/>
      <c r="L51" s="231"/>
      <c r="M51" s="231"/>
      <c r="N51" s="231"/>
      <c r="O51" s="231">
        <f t="shared" si="18"/>
        <v>6700000</v>
      </c>
      <c r="P51" s="231">
        <f t="shared" si="18"/>
        <v>0</v>
      </c>
      <c r="Q51" s="231"/>
      <c r="R51" s="231">
        <f t="shared" si="18"/>
        <v>6700000</v>
      </c>
      <c r="S51" s="231">
        <f t="shared" si="18"/>
        <v>5900000</v>
      </c>
      <c r="T51" s="231">
        <f t="shared" si="18"/>
        <v>0</v>
      </c>
      <c r="U51" s="231"/>
      <c r="V51" s="231">
        <f t="shared" si="18"/>
        <v>5900000</v>
      </c>
    </row>
    <row r="52" spans="1:22" s="223" customFormat="1" ht="31.5" customHeight="1">
      <c r="A52" s="219">
        <v>1</v>
      </c>
      <c r="B52" s="220" t="s">
        <v>274</v>
      </c>
      <c r="C52" s="229"/>
      <c r="D52" s="230"/>
      <c r="E52" s="219"/>
      <c r="F52" s="229"/>
      <c r="G52" s="231">
        <f>G53+G54</f>
        <v>150399000</v>
      </c>
      <c r="H52" s="231">
        <f aca="true" t="shared" si="19" ref="H52:V52">H53+H54</f>
        <v>0</v>
      </c>
      <c r="I52" s="231">
        <f t="shared" si="19"/>
        <v>118426000</v>
      </c>
      <c r="J52" s="231">
        <f t="shared" si="19"/>
        <v>31973000</v>
      </c>
      <c r="K52" s="231">
        <f t="shared" si="19"/>
        <v>0</v>
      </c>
      <c r="L52" s="231">
        <f t="shared" si="19"/>
        <v>0</v>
      </c>
      <c r="M52" s="231">
        <f t="shared" si="19"/>
        <v>0</v>
      </c>
      <c r="N52" s="231">
        <f t="shared" si="19"/>
        <v>0</v>
      </c>
      <c r="O52" s="231">
        <f t="shared" si="19"/>
        <v>6000000</v>
      </c>
      <c r="P52" s="231">
        <f t="shared" si="19"/>
        <v>0</v>
      </c>
      <c r="Q52" s="231"/>
      <c r="R52" s="231">
        <f t="shared" si="19"/>
        <v>6000000</v>
      </c>
      <c r="S52" s="231">
        <f t="shared" si="19"/>
        <v>1600000</v>
      </c>
      <c r="T52" s="231">
        <f t="shared" si="19"/>
        <v>0</v>
      </c>
      <c r="U52" s="231"/>
      <c r="V52" s="231">
        <f t="shared" si="19"/>
        <v>1600000</v>
      </c>
    </row>
    <row r="53" spans="1:22" s="183" customFormat="1" ht="46.5" customHeight="1">
      <c r="A53" s="224" t="s">
        <v>81</v>
      </c>
      <c r="B53" s="225" t="s">
        <v>336</v>
      </c>
      <c r="C53" s="180" t="s">
        <v>337</v>
      </c>
      <c r="D53" s="181" t="s">
        <v>338</v>
      </c>
      <c r="E53" s="180" t="s">
        <v>339</v>
      </c>
      <c r="F53" s="180" t="s">
        <v>340</v>
      </c>
      <c r="G53" s="215">
        <f>I53+J53</f>
        <v>122589000</v>
      </c>
      <c r="H53" s="215"/>
      <c r="I53" s="215">
        <v>98700000</v>
      </c>
      <c r="J53" s="215">
        <v>23889000</v>
      </c>
      <c r="K53" s="215"/>
      <c r="L53" s="215"/>
      <c r="M53" s="215"/>
      <c r="N53" s="215"/>
      <c r="O53" s="215">
        <f>Q53+R53</f>
        <v>4000000</v>
      </c>
      <c r="P53" s="215"/>
      <c r="Q53" s="216"/>
      <c r="R53" s="216">
        <v>4000000</v>
      </c>
      <c r="S53" s="215">
        <f>U53+V53</f>
        <v>800000</v>
      </c>
      <c r="T53" s="215"/>
      <c r="U53" s="216"/>
      <c r="V53" s="216">
        <v>800000</v>
      </c>
    </row>
    <row r="54" spans="1:22" s="183" customFormat="1" ht="46.5" customHeight="1">
      <c r="A54" s="224" t="s">
        <v>82</v>
      </c>
      <c r="B54" s="225" t="s">
        <v>341</v>
      </c>
      <c r="C54" s="180" t="s">
        <v>342</v>
      </c>
      <c r="D54" s="181" t="s">
        <v>343</v>
      </c>
      <c r="E54" s="180" t="s">
        <v>344</v>
      </c>
      <c r="F54" s="180" t="s">
        <v>345</v>
      </c>
      <c r="G54" s="215">
        <f>I54+J54</f>
        <v>27810000</v>
      </c>
      <c r="H54" s="215"/>
      <c r="I54" s="215">
        <v>19726000</v>
      </c>
      <c r="J54" s="215">
        <v>8084000</v>
      </c>
      <c r="K54" s="215"/>
      <c r="L54" s="215"/>
      <c r="M54" s="215"/>
      <c r="N54" s="215"/>
      <c r="O54" s="215">
        <f>Q54+R54</f>
        <v>2000000</v>
      </c>
      <c r="P54" s="215"/>
      <c r="Q54" s="216"/>
      <c r="R54" s="216">
        <v>2000000</v>
      </c>
      <c r="S54" s="215">
        <f>U54+V54</f>
        <v>800000</v>
      </c>
      <c r="T54" s="215"/>
      <c r="U54" s="216"/>
      <c r="V54" s="216">
        <v>800000</v>
      </c>
    </row>
    <row r="55" spans="1:22" s="223" customFormat="1" ht="27" customHeight="1">
      <c r="A55" s="219">
        <v>2</v>
      </c>
      <c r="B55" s="226" t="s">
        <v>285</v>
      </c>
      <c r="C55" s="229"/>
      <c r="D55" s="230"/>
      <c r="E55" s="219"/>
      <c r="F55" s="229"/>
      <c r="G55" s="231">
        <f aca="true" t="shared" si="20" ref="G55:P55">SUM(G56:G61)</f>
        <v>138076000</v>
      </c>
      <c r="H55" s="231">
        <f t="shared" si="20"/>
        <v>0</v>
      </c>
      <c r="I55" s="231">
        <f t="shared" si="20"/>
        <v>93860000</v>
      </c>
      <c r="J55" s="231">
        <f t="shared" si="20"/>
        <v>44216000</v>
      </c>
      <c r="K55" s="231">
        <f t="shared" si="20"/>
        <v>0</v>
      </c>
      <c r="L55" s="231">
        <f t="shared" si="20"/>
        <v>0</v>
      </c>
      <c r="M55" s="231">
        <f t="shared" si="20"/>
        <v>0</v>
      </c>
      <c r="N55" s="231">
        <f t="shared" si="20"/>
        <v>0</v>
      </c>
      <c r="O55" s="231">
        <f t="shared" si="20"/>
        <v>700000</v>
      </c>
      <c r="P55" s="231">
        <f t="shared" si="20"/>
        <v>0</v>
      </c>
      <c r="Q55" s="231"/>
      <c r="R55" s="231">
        <f>SUM(R56:R61)</f>
        <v>700000</v>
      </c>
      <c r="S55" s="231">
        <f>SUM(S56:S61)</f>
        <v>4300000</v>
      </c>
      <c r="T55" s="231">
        <f>SUM(T56:T61)</f>
        <v>0</v>
      </c>
      <c r="U55" s="231"/>
      <c r="V55" s="231">
        <f>SUM(V56:V61)</f>
        <v>4300000</v>
      </c>
    </row>
    <row r="56" spans="1:22" s="183" customFormat="1" ht="45" customHeight="1">
      <c r="A56" s="224" t="s">
        <v>238</v>
      </c>
      <c r="B56" s="225" t="s">
        <v>346</v>
      </c>
      <c r="C56" s="180" t="s">
        <v>347</v>
      </c>
      <c r="D56" s="181" t="s">
        <v>348</v>
      </c>
      <c r="E56" s="180">
        <v>2021</v>
      </c>
      <c r="F56" s="180" t="s">
        <v>349</v>
      </c>
      <c r="G56" s="215">
        <f aca="true" t="shared" si="21" ref="G56:G61">I56+J56</f>
        <v>21170000</v>
      </c>
      <c r="H56" s="215"/>
      <c r="I56" s="215">
        <v>16660000</v>
      </c>
      <c r="J56" s="215">
        <v>4510000</v>
      </c>
      <c r="K56" s="215"/>
      <c r="L56" s="215"/>
      <c r="M56" s="215"/>
      <c r="N56" s="215"/>
      <c r="O56" s="215">
        <f aca="true" t="shared" si="22" ref="O56:O61">Q56+R56</f>
        <v>700000</v>
      </c>
      <c r="P56" s="215"/>
      <c r="Q56" s="216"/>
      <c r="R56" s="216">
        <v>700000</v>
      </c>
      <c r="S56" s="215">
        <f aca="true" t="shared" si="23" ref="S56:S61">U56+V56</f>
        <v>800000</v>
      </c>
      <c r="T56" s="215"/>
      <c r="U56" s="216"/>
      <c r="V56" s="216">
        <v>800000</v>
      </c>
    </row>
    <row r="57" spans="1:22" s="183" customFormat="1" ht="44.25" customHeight="1">
      <c r="A57" s="224" t="s">
        <v>239</v>
      </c>
      <c r="B57" s="225" t="s">
        <v>350</v>
      </c>
      <c r="C57" s="180" t="s">
        <v>351</v>
      </c>
      <c r="D57" s="224" t="s">
        <v>352</v>
      </c>
      <c r="E57" s="180">
        <v>2021</v>
      </c>
      <c r="F57" s="180" t="s">
        <v>353</v>
      </c>
      <c r="G57" s="215">
        <f t="shared" si="21"/>
        <v>28985000</v>
      </c>
      <c r="H57" s="215"/>
      <c r="I57" s="215">
        <v>18500000</v>
      </c>
      <c r="J57" s="215">
        <v>10485000</v>
      </c>
      <c r="K57" s="215"/>
      <c r="L57" s="215"/>
      <c r="M57" s="215"/>
      <c r="N57" s="215"/>
      <c r="O57" s="215">
        <f t="shared" si="22"/>
        <v>0</v>
      </c>
      <c r="P57" s="215"/>
      <c r="Q57" s="216"/>
      <c r="R57" s="216"/>
      <c r="S57" s="215">
        <f t="shared" si="23"/>
        <v>800000</v>
      </c>
      <c r="T57" s="215"/>
      <c r="U57" s="216"/>
      <c r="V57" s="216">
        <v>800000</v>
      </c>
    </row>
    <row r="58" spans="1:22" s="183" customFormat="1" ht="44.25" customHeight="1">
      <c r="A58" s="224" t="s">
        <v>240</v>
      </c>
      <c r="B58" s="225" t="s">
        <v>354</v>
      </c>
      <c r="C58" s="180" t="s">
        <v>351</v>
      </c>
      <c r="D58" s="224" t="s">
        <v>352</v>
      </c>
      <c r="E58" s="180">
        <v>2021</v>
      </c>
      <c r="F58" s="180" t="s">
        <v>355</v>
      </c>
      <c r="G58" s="215">
        <f t="shared" si="21"/>
        <v>40105000</v>
      </c>
      <c r="H58" s="215"/>
      <c r="I58" s="215">
        <v>24000000</v>
      </c>
      <c r="J58" s="215">
        <v>16105000</v>
      </c>
      <c r="K58" s="215"/>
      <c r="L58" s="215"/>
      <c r="M58" s="215"/>
      <c r="N58" s="215"/>
      <c r="O58" s="215">
        <f t="shared" si="22"/>
        <v>0</v>
      </c>
      <c r="P58" s="215"/>
      <c r="Q58" s="216"/>
      <c r="R58" s="216"/>
      <c r="S58" s="215">
        <f t="shared" si="23"/>
        <v>800000</v>
      </c>
      <c r="T58" s="215"/>
      <c r="U58" s="216"/>
      <c r="V58" s="216">
        <v>800000</v>
      </c>
    </row>
    <row r="59" spans="1:22" s="183" customFormat="1" ht="44.25" customHeight="1">
      <c r="A59" s="224" t="s">
        <v>241</v>
      </c>
      <c r="B59" s="225" t="s">
        <v>356</v>
      </c>
      <c r="C59" s="180" t="s">
        <v>301</v>
      </c>
      <c r="D59" s="224" t="s">
        <v>352</v>
      </c>
      <c r="E59" s="180">
        <v>2021</v>
      </c>
      <c r="F59" s="180" t="s">
        <v>357</v>
      </c>
      <c r="G59" s="215">
        <f t="shared" si="21"/>
        <v>28277000</v>
      </c>
      <c r="H59" s="215"/>
      <c r="I59" s="215">
        <v>17700000</v>
      </c>
      <c r="J59" s="215">
        <v>10577000</v>
      </c>
      <c r="K59" s="215"/>
      <c r="L59" s="215"/>
      <c r="M59" s="215"/>
      <c r="N59" s="215"/>
      <c r="O59" s="215">
        <f t="shared" si="22"/>
        <v>0</v>
      </c>
      <c r="P59" s="215"/>
      <c r="Q59" s="216"/>
      <c r="R59" s="216"/>
      <c r="S59" s="215">
        <f t="shared" si="23"/>
        <v>800000</v>
      </c>
      <c r="T59" s="215"/>
      <c r="U59" s="216"/>
      <c r="V59" s="216">
        <v>800000</v>
      </c>
    </row>
    <row r="60" spans="1:22" s="183" customFormat="1" ht="44.25" customHeight="1">
      <c r="A60" s="224" t="s">
        <v>242</v>
      </c>
      <c r="B60" s="225" t="s">
        <v>358</v>
      </c>
      <c r="C60" s="180" t="s">
        <v>281</v>
      </c>
      <c r="D60" s="224" t="s">
        <v>352</v>
      </c>
      <c r="E60" s="180">
        <v>2021</v>
      </c>
      <c r="F60" s="180" t="s">
        <v>359</v>
      </c>
      <c r="G60" s="215">
        <f t="shared" si="21"/>
        <v>5167000</v>
      </c>
      <c r="H60" s="215"/>
      <c r="I60" s="215">
        <v>4500000</v>
      </c>
      <c r="J60" s="215">
        <v>667000</v>
      </c>
      <c r="K60" s="215"/>
      <c r="L60" s="215"/>
      <c r="M60" s="215"/>
      <c r="N60" s="215"/>
      <c r="O60" s="215">
        <f t="shared" si="22"/>
        <v>0</v>
      </c>
      <c r="P60" s="215"/>
      <c r="Q60" s="216"/>
      <c r="R60" s="216"/>
      <c r="S60" s="215">
        <f t="shared" si="23"/>
        <v>400000</v>
      </c>
      <c r="T60" s="215"/>
      <c r="U60" s="216"/>
      <c r="V60" s="216">
        <v>400000</v>
      </c>
    </row>
    <row r="61" spans="1:22" s="183" customFormat="1" ht="44.25" customHeight="1">
      <c r="A61" s="224" t="s">
        <v>243</v>
      </c>
      <c r="B61" s="225" t="s">
        <v>360</v>
      </c>
      <c r="C61" s="180" t="s">
        <v>276</v>
      </c>
      <c r="D61" s="224" t="s">
        <v>352</v>
      </c>
      <c r="E61" s="180">
        <v>2021</v>
      </c>
      <c r="F61" s="180" t="s">
        <v>361</v>
      </c>
      <c r="G61" s="215">
        <f t="shared" si="21"/>
        <v>14372000</v>
      </c>
      <c r="H61" s="215"/>
      <c r="I61" s="215">
        <v>12500000</v>
      </c>
      <c r="J61" s="215">
        <v>1872000</v>
      </c>
      <c r="K61" s="215"/>
      <c r="L61" s="215"/>
      <c r="M61" s="215"/>
      <c r="N61" s="215"/>
      <c r="O61" s="215">
        <f t="shared" si="22"/>
        <v>0</v>
      </c>
      <c r="P61" s="215"/>
      <c r="Q61" s="216"/>
      <c r="R61" s="216"/>
      <c r="S61" s="215">
        <f t="shared" si="23"/>
        <v>700000</v>
      </c>
      <c r="T61" s="215"/>
      <c r="U61" s="216"/>
      <c r="V61" s="216">
        <v>700000</v>
      </c>
    </row>
    <row r="62" spans="1:22" s="183" customFormat="1" ht="30" customHeight="1">
      <c r="A62" s="219" t="s">
        <v>249</v>
      </c>
      <c r="B62" s="226" t="s">
        <v>267</v>
      </c>
      <c r="C62" s="229"/>
      <c r="D62" s="230"/>
      <c r="E62" s="219"/>
      <c r="F62" s="230"/>
      <c r="G62" s="231">
        <f>G63+G64</f>
        <v>1200000</v>
      </c>
      <c r="H62" s="231">
        <f aca="true" t="shared" si="24" ref="H62:V62">H63+H64</f>
        <v>0</v>
      </c>
      <c r="I62" s="231">
        <f t="shared" si="24"/>
        <v>0</v>
      </c>
      <c r="J62" s="231">
        <f t="shared" si="24"/>
        <v>1200000</v>
      </c>
      <c r="K62" s="231">
        <f>K63+K64</f>
        <v>0</v>
      </c>
      <c r="L62" s="231">
        <f>L63+L64</f>
        <v>0</v>
      </c>
      <c r="M62" s="231">
        <f>M63+M64</f>
        <v>0</v>
      </c>
      <c r="N62" s="231">
        <f>N63+N64</f>
        <v>0</v>
      </c>
      <c r="O62" s="231">
        <f t="shared" si="24"/>
        <v>0</v>
      </c>
      <c r="P62" s="231">
        <f t="shared" si="24"/>
        <v>0</v>
      </c>
      <c r="Q62" s="231"/>
      <c r="R62" s="231">
        <f t="shared" si="24"/>
        <v>0</v>
      </c>
      <c r="S62" s="231">
        <f t="shared" si="24"/>
        <v>800000</v>
      </c>
      <c r="T62" s="231">
        <f t="shared" si="24"/>
        <v>0</v>
      </c>
      <c r="U62" s="231"/>
      <c r="V62" s="231">
        <f t="shared" si="24"/>
        <v>800000</v>
      </c>
    </row>
    <row r="63" spans="1:22" s="183" customFormat="1" ht="19.5" customHeight="1">
      <c r="A63" s="219" t="s">
        <v>5</v>
      </c>
      <c r="B63" s="220" t="s">
        <v>148</v>
      </c>
      <c r="C63" s="229"/>
      <c r="D63" s="230"/>
      <c r="E63" s="219"/>
      <c r="F63" s="230"/>
      <c r="G63" s="231">
        <v>0</v>
      </c>
      <c r="H63" s="231">
        <v>0</v>
      </c>
      <c r="I63" s="231">
        <v>0</v>
      </c>
      <c r="J63" s="231">
        <v>0</v>
      </c>
      <c r="K63" s="231">
        <v>0</v>
      </c>
      <c r="L63" s="231">
        <v>0</v>
      </c>
      <c r="M63" s="231">
        <v>0</v>
      </c>
      <c r="N63" s="231">
        <v>0</v>
      </c>
      <c r="O63" s="231">
        <v>0</v>
      </c>
      <c r="P63" s="231">
        <v>0</v>
      </c>
      <c r="Q63" s="231"/>
      <c r="R63" s="231">
        <v>0</v>
      </c>
      <c r="S63" s="231">
        <v>0</v>
      </c>
      <c r="T63" s="231">
        <v>0</v>
      </c>
      <c r="U63" s="231"/>
      <c r="V63" s="231">
        <v>0</v>
      </c>
    </row>
    <row r="64" spans="1:22" s="183" customFormat="1" ht="24" customHeight="1">
      <c r="A64" s="219" t="s">
        <v>10</v>
      </c>
      <c r="B64" s="228" t="s">
        <v>176</v>
      </c>
      <c r="C64" s="229"/>
      <c r="D64" s="230"/>
      <c r="E64" s="219"/>
      <c r="F64" s="230"/>
      <c r="G64" s="231">
        <f>G65+G66</f>
        <v>1200000</v>
      </c>
      <c r="H64" s="231">
        <f aca="true" t="shared" si="25" ref="H64:V64">H65+H66</f>
        <v>0</v>
      </c>
      <c r="I64" s="231">
        <f t="shared" si="25"/>
        <v>0</v>
      </c>
      <c r="J64" s="231">
        <f t="shared" si="25"/>
        <v>1200000</v>
      </c>
      <c r="K64" s="231">
        <f>K65+K66</f>
        <v>0</v>
      </c>
      <c r="L64" s="231">
        <f>L65+L66</f>
        <v>0</v>
      </c>
      <c r="M64" s="231">
        <f>M65+M66</f>
        <v>0</v>
      </c>
      <c r="N64" s="231">
        <f>N65+N66</f>
        <v>0</v>
      </c>
      <c r="O64" s="231">
        <f t="shared" si="25"/>
        <v>0</v>
      </c>
      <c r="P64" s="231">
        <f t="shared" si="25"/>
        <v>0</v>
      </c>
      <c r="Q64" s="231"/>
      <c r="R64" s="231">
        <f t="shared" si="25"/>
        <v>0</v>
      </c>
      <c r="S64" s="231">
        <f t="shared" si="25"/>
        <v>800000</v>
      </c>
      <c r="T64" s="231">
        <f t="shared" si="25"/>
        <v>0</v>
      </c>
      <c r="U64" s="231"/>
      <c r="V64" s="231">
        <f t="shared" si="25"/>
        <v>800000</v>
      </c>
    </row>
    <row r="65" spans="1:22" s="183" customFormat="1" ht="33.75" customHeight="1">
      <c r="A65" s="219">
        <v>1</v>
      </c>
      <c r="B65" s="220" t="s">
        <v>274</v>
      </c>
      <c r="C65" s="229"/>
      <c r="D65" s="230"/>
      <c r="E65" s="219"/>
      <c r="F65" s="230"/>
      <c r="G65" s="231">
        <v>0</v>
      </c>
      <c r="H65" s="231">
        <v>0</v>
      </c>
      <c r="I65" s="231">
        <v>0</v>
      </c>
      <c r="J65" s="231">
        <v>0</v>
      </c>
      <c r="K65" s="231">
        <v>0</v>
      </c>
      <c r="L65" s="231">
        <v>0</v>
      </c>
      <c r="M65" s="231">
        <v>0</v>
      </c>
      <c r="N65" s="231">
        <v>0</v>
      </c>
      <c r="O65" s="231">
        <v>0</v>
      </c>
      <c r="P65" s="231">
        <v>0</v>
      </c>
      <c r="Q65" s="231"/>
      <c r="R65" s="231">
        <v>0</v>
      </c>
      <c r="S65" s="231">
        <v>0</v>
      </c>
      <c r="T65" s="231">
        <v>0</v>
      </c>
      <c r="U65" s="231"/>
      <c r="V65" s="231">
        <v>0</v>
      </c>
    </row>
    <row r="66" spans="1:22" s="183" customFormat="1" ht="35.25" customHeight="1">
      <c r="A66" s="219">
        <v>2</v>
      </c>
      <c r="B66" s="226" t="s">
        <v>285</v>
      </c>
      <c r="C66" s="229"/>
      <c r="D66" s="230"/>
      <c r="E66" s="219"/>
      <c r="F66" s="230"/>
      <c r="G66" s="231">
        <f>G67</f>
        <v>1200000</v>
      </c>
      <c r="H66" s="231">
        <f aca="true" t="shared" si="26" ref="H66:V66">H67</f>
        <v>0</v>
      </c>
      <c r="I66" s="231">
        <f t="shared" si="26"/>
        <v>0</v>
      </c>
      <c r="J66" s="231">
        <f t="shared" si="26"/>
        <v>1200000</v>
      </c>
      <c r="K66" s="231">
        <f t="shared" si="26"/>
        <v>0</v>
      </c>
      <c r="L66" s="231">
        <f t="shared" si="26"/>
        <v>0</v>
      </c>
      <c r="M66" s="231">
        <f t="shared" si="26"/>
        <v>0</v>
      </c>
      <c r="N66" s="231">
        <f t="shared" si="26"/>
        <v>0</v>
      </c>
      <c r="O66" s="231">
        <f t="shared" si="26"/>
        <v>0</v>
      </c>
      <c r="P66" s="231">
        <f t="shared" si="26"/>
        <v>0</v>
      </c>
      <c r="Q66" s="231"/>
      <c r="R66" s="231">
        <f t="shared" si="26"/>
        <v>0</v>
      </c>
      <c r="S66" s="231">
        <f t="shared" si="26"/>
        <v>800000</v>
      </c>
      <c r="T66" s="231">
        <f t="shared" si="26"/>
        <v>0</v>
      </c>
      <c r="U66" s="231"/>
      <c r="V66" s="231">
        <f t="shared" si="26"/>
        <v>800000</v>
      </c>
    </row>
    <row r="67" spans="1:22" s="183" customFormat="1" ht="44.25" customHeight="1">
      <c r="A67" s="224" t="s">
        <v>244</v>
      </c>
      <c r="B67" s="225" t="s">
        <v>362</v>
      </c>
      <c r="C67" s="180" t="s">
        <v>276</v>
      </c>
      <c r="D67" s="224" t="s">
        <v>352</v>
      </c>
      <c r="E67" s="180">
        <v>2021</v>
      </c>
      <c r="F67" s="180" t="s">
        <v>363</v>
      </c>
      <c r="G67" s="215">
        <f>I67+J67</f>
        <v>1200000</v>
      </c>
      <c r="H67" s="215"/>
      <c r="I67" s="215"/>
      <c r="J67" s="215">
        <v>1200000</v>
      </c>
      <c r="K67" s="215"/>
      <c r="L67" s="215"/>
      <c r="M67" s="215"/>
      <c r="N67" s="215"/>
      <c r="O67" s="215">
        <f>Q67+R67</f>
        <v>0</v>
      </c>
      <c r="P67" s="215"/>
      <c r="Q67" s="216"/>
      <c r="R67" s="216"/>
      <c r="S67" s="215">
        <f>U67+V67</f>
        <v>800000</v>
      </c>
      <c r="T67" s="215"/>
      <c r="U67" s="216"/>
      <c r="V67" s="216">
        <v>800000</v>
      </c>
    </row>
    <row r="68" spans="1:22" s="223" customFormat="1" ht="24" customHeight="1">
      <c r="A68" s="219" t="s">
        <v>364</v>
      </c>
      <c r="B68" s="226" t="s">
        <v>250</v>
      </c>
      <c r="C68" s="229"/>
      <c r="D68" s="230"/>
      <c r="E68" s="219"/>
      <c r="F68" s="229"/>
      <c r="G68" s="231">
        <f>I68+J68</f>
        <v>260000</v>
      </c>
      <c r="H68" s="231"/>
      <c r="I68" s="231"/>
      <c r="J68" s="231">
        <v>260000</v>
      </c>
      <c r="K68" s="231"/>
      <c r="L68" s="231"/>
      <c r="M68" s="231"/>
      <c r="N68" s="231"/>
      <c r="O68" s="231"/>
      <c r="P68" s="231"/>
      <c r="Q68" s="231"/>
      <c r="R68" s="231"/>
      <c r="S68" s="231">
        <f>U68+V68</f>
        <v>260000</v>
      </c>
      <c r="T68" s="231"/>
      <c r="U68" s="231"/>
      <c r="V68" s="231">
        <v>260000</v>
      </c>
    </row>
    <row r="69" spans="1:22" s="210" customFormat="1" ht="26.25" customHeight="1">
      <c r="A69" s="205"/>
      <c r="B69" s="227"/>
      <c r="C69" s="206"/>
      <c r="D69" s="207"/>
      <c r="E69" s="205"/>
      <c r="F69" s="206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</row>
  </sheetData>
  <sheetProtection/>
  <mergeCells count="37">
    <mergeCell ref="V9:V11"/>
    <mergeCell ref="L9:L11"/>
    <mergeCell ref="M9:M11"/>
    <mergeCell ref="N9:N11"/>
    <mergeCell ref="P9:P11"/>
    <mergeCell ref="Q9:Q11"/>
    <mergeCell ref="T8:V8"/>
    <mergeCell ref="K6:N7"/>
    <mergeCell ref="O6:R7"/>
    <mergeCell ref="S6:V7"/>
    <mergeCell ref="K8:K11"/>
    <mergeCell ref="O8:O11"/>
    <mergeCell ref="S8:S11"/>
    <mergeCell ref="R9:R11"/>
    <mergeCell ref="T9:T11"/>
    <mergeCell ref="U9:U11"/>
    <mergeCell ref="L8:N8"/>
    <mergeCell ref="G8:G11"/>
    <mergeCell ref="H9:H11"/>
    <mergeCell ref="I9:I11"/>
    <mergeCell ref="J9:J11"/>
    <mergeCell ref="P8:R8"/>
    <mergeCell ref="F6:J6"/>
    <mergeCell ref="G7:J7"/>
    <mergeCell ref="A6:A11"/>
    <mergeCell ref="B6:B11"/>
    <mergeCell ref="C6:C11"/>
    <mergeCell ref="D6:D11"/>
    <mergeCell ref="H8:J8"/>
    <mergeCell ref="E6:E11"/>
    <mergeCell ref="F7:F11"/>
    <mergeCell ref="A4:V4"/>
    <mergeCell ref="A3:V3"/>
    <mergeCell ref="A2:D2"/>
    <mergeCell ref="S1:V1"/>
    <mergeCell ref="A1:D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7.28125" style="0" customWidth="1"/>
    <col min="2" max="2" width="51.421875" style="0" customWidth="1"/>
    <col min="3" max="3" width="23.28125" style="35" customWidth="1"/>
  </cols>
  <sheetData>
    <row r="1" spans="1:3" ht="18" customHeight="1">
      <c r="A1" s="244"/>
      <c r="B1" s="244"/>
      <c r="C1" s="18" t="s">
        <v>124</v>
      </c>
    </row>
    <row r="2" spans="1:2" ht="16.5">
      <c r="A2" s="242" t="s">
        <v>137</v>
      </c>
      <c r="B2" s="242"/>
    </row>
    <row r="3" spans="1:2" ht="16.5">
      <c r="A3" s="242"/>
      <c r="B3" s="242"/>
    </row>
    <row r="4" spans="1:3" ht="36.75" customHeight="1">
      <c r="A4" s="245" t="s">
        <v>253</v>
      </c>
      <c r="B4" s="238"/>
      <c r="C4" s="238"/>
    </row>
    <row r="5" spans="1:3" ht="33" customHeight="1">
      <c r="A5" s="239" t="s">
        <v>367</v>
      </c>
      <c r="B5" s="240"/>
      <c r="C5" s="240"/>
    </row>
    <row r="6" ht="18.75" customHeight="1">
      <c r="C6" s="32" t="s">
        <v>218</v>
      </c>
    </row>
    <row r="7" spans="1:3" ht="15.75" customHeight="1">
      <c r="A7" s="7" t="s">
        <v>0</v>
      </c>
      <c r="B7" s="7" t="s">
        <v>1</v>
      </c>
      <c r="C7" s="30" t="s">
        <v>125</v>
      </c>
    </row>
    <row r="8" spans="1:3" ht="15.75" customHeight="1">
      <c r="A8" s="7" t="s">
        <v>2</v>
      </c>
      <c r="B8" s="8" t="s">
        <v>29</v>
      </c>
      <c r="C8" s="13"/>
    </row>
    <row r="9" spans="1:3" ht="15.75" customHeight="1">
      <c r="A9" s="7" t="s">
        <v>5</v>
      </c>
      <c r="B9" s="8" t="s">
        <v>30</v>
      </c>
      <c r="C9" s="30">
        <f>C10+C11</f>
        <v>292595000</v>
      </c>
    </row>
    <row r="10" spans="1:3" ht="15.75" customHeight="1">
      <c r="A10" s="11">
        <v>1</v>
      </c>
      <c r="B10" s="12" t="s">
        <v>31</v>
      </c>
      <c r="C10" s="193">
        <v>49620000</v>
      </c>
    </row>
    <row r="11" spans="1:3" ht="15.75" customHeight="1">
      <c r="A11" s="11">
        <v>2</v>
      </c>
      <c r="B11" s="12" t="s">
        <v>11</v>
      </c>
      <c r="C11" s="13">
        <f>SUM(C12:C14)</f>
        <v>242975000</v>
      </c>
    </row>
    <row r="12" spans="1:3" ht="15.75" customHeight="1">
      <c r="A12" s="11" t="s">
        <v>7</v>
      </c>
      <c r="B12" s="12" t="s">
        <v>12</v>
      </c>
      <c r="C12" s="13">
        <v>177281000</v>
      </c>
    </row>
    <row r="13" spans="1:3" ht="15.75" customHeight="1">
      <c r="A13" s="11" t="s">
        <v>7</v>
      </c>
      <c r="B13" s="12" t="s">
        <v>138</v>
      </c>
      <c r="C13" s="13">
        <v>21360000</v>
      </c>
    </row>
    <row r="14" spans="1:3" ht="15.75" customHeight="1">
      <c r="A14" s="11" t="s">
        <v>7</v>
      </c>
      <c r="B14" s="12" t="s">
        <v>221</v>
      </c>
      <c r="C14" s="13">
        <v>44334000</v>
      </c>
    </row>
    <row r="15" spans="1:3" ht="15.75" customHeight="1">
      <c r="A15" s="11">
        <v>3</v>
      </c>
      <c r="B15" s="12" t="s">
        <v>15</v>
      </c>
      <c r="C15" s="13"/>
    </row>
    <row r="16" spans="1:3" ht="15.75" customHeight="1">
      <c r="A16" s="11">
        <v>4</v>
      </c>
      <c r="B16" s="12" t="s">
        <v>17</v>
      </c>
      <c r="C16" s="13"/>
    </row>
    <row r="17" spans="1:3" ht="15.75" customHeight="1">
      <c r="A17" s="7" t="s">
        <v>10</v>
      </c>
      <c r="B17" s="8" t="s">
        <v>32</v>
      </c>
      <c r="C17" s="36">
        <f>C18+C19</f>
        <v>287257000</v>
      </c>
    </row>
    <row r="18" spans="1:3" ht="15.75" customHeight="1">
      <c r="A18" s="11">
        <v>1</v>
      </c>
      <c r="B18" s="12" t="s">
        <v>33</v>
      </c>
      <c r="C18" s="37">
        <v>246777454</v>
      </c>
    </row>
    <row r="19" spans="1:3" ht="15.75" customHeight="1">
      <c r="A19" s="11">
        <v>2</v>
      </c>
      <c r="B19" s="12" t="s">
        <v>34</v>
      </c>
      <c r="C19" s="37">
        <f>SUM(C20:C21)</f>
        <v>40479546</v>
      </c>
    </row>
    <row r="20" spans="1:3" ht="15.75" customHeight="1">
      <c r="A20" s="11" t="s">
        <v>35</v>
      </c>
      <c r="B20" s="12" t="s">
        <v>36</v>
      </c>
      <c r="C20" s="37">
        <f>C27</f>
        <v>40479546</v>
      </c>
    </row>
    <row r="21" spans="1:3" ht="15.75" customHeight="1">
      <c r="A21" s="11" t="s">
        <v>35</v>
      </c>
      <c r="B21" s="12" t="s">
        <v>37</v>
      </c>
      <c r="C21" s="13"/>
    </row>
    <row r="22" spans="1:3" ht="15.75" customHeight="1">
      <c r="A22" s="11">
        <v>3</v>
      </c>
      <c r="B22" s="12" t="s">
        <v>28</v>
      </c>
      <c r="C22" s="13"/>
    </row>
    <row r="23" spans="1:3" ht="15.75" customHeight="1">
      <c r="A23" s="7" t="s">
        <v>3</v>
      </c>
      <c r="B23" s="8" t="s">
        <v>38</v>
      </c>
      <c r="C23" s="194"/>
    </row>
    <row r="24" spans="1:3" ht="15.75" customHeight="1">
      <c r="A24" s="7" t="s">
        <v>5</v>
      </c>
      <c r="B24" s="8" t="s">
        <v>30</v>
      </c>
      <c r="C24" s="196">
        <f>C25+C26</f>
        <v>45817546</v>
      </c>
    </row>
    <row r="25" spans="1:3" ht="15.75" customHeight="1">
      <c r="A25" s="11">
        <v>1</v>
      </c>
      <c r="B25" s="12" t="s">
        <v>31</v>
      </c>
      <c r="C25" s="13">
        <v>5338000</v>
      </c>
    </row>
    <row r="26" spans="1:3" ht="15.75" customHeight="1">
      <c r="A26" s="11">
        <v>2</v>
      </c>
      <c r="B26" s="12" t="s">
        <v>39</v>
      </c>
      <c r="C26" s="13">
        <f>C27</f>
        <v>40479546</v>
      </c>
    </row>
    <row r="27" spans="1:3" ht="15.75" customHeight="1">
      <c r="A27" s="11" t="s">
        <v>40</v>
      </c>
      <c r="B27" s="12" t="s">
        <v>12</v>
      </c>
      <c r="C27" s="13">
        <v>40479546</v>
      </c>
    </row>
    <row r="28" spans="1:3" ht="15.75" customHeight="1">
      <c r="A28" s="11" t="s">
        <v>40</v>
      </c>
      <c r="B28" s="12" t="s">
        <v>138</v>
      </c>
      <c r="C28" s="194"/>
    </row>
    <row r="29" spans="1:3" ht="15.75" customHeight="1">
      <c r="A29" s="11" t="s">
        <v>40</v>
      </c>
      <c r="B29" s="12" t="s">
        <v>13</v>
      </c>
      <c r="C29" s="194"/>
    </row>
    <row r="30" spans="1:3" ht="15.75" customHeight="1">
      <c r="A30" s="11">
        <v>3</v>
      </c>
      <c r="B30" s="12" t="s">
        <v>15</v>
      </c>
      <c r="C30" s="194"/>
    </row>
    <row r="31" spans="1:3" ht="15.75" customHeight="1">
      <c r="A31" s="11">
        <v>4</v>
      </c>
      <c r="B31" s="12" t="s">
        <v>17</v>
      </c>
      <c r="C31" s="194"/>
    </row>
    <row r="32" spans="1:3" ht="15.75" customHeight="1">
      <c r="A32" s="7" t="s">
        <v>10</v>
      </c>
      <c r="B32" s="8" t="s">
        <v>32</v>
      </c>
      <c r="C32" s="196">
        <v>45817546</v>
      </c>
    </row>
    <row r="33" spans="1:3" ht="17.25">
      <c r="A33" s="10"/>
      <c r="B33" s="10"/>
      <c r="C33" s="195"/>
    </row>
  </sheetData>
  <sheetProtection/>
  <mergeCells count="5">
    <mergeCell ref="A1:B1"/>
    <mergeCell ref="A4:C4"/>
    <mergeCell ref="A5:C5"/>
    <mergeCell ref="A2:B2"/>
    <mergeCell ref="A3:B3"/>
  </mergeCells>
  <printOptions/>
  <pageMargins left="1.15" right="0.2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57421875" style="0" customWidth="1"/>
    <col min="2" max="2" width="47.140625" style="0" customWidth="1"/>
    <col min="3" max="3" width="13.8515625" style="0" customWidth="1"/>
    <col min="4" max="4" width="14.421875" style="0" customWidth="1"/>
  </cols>
  <sheetData>
    <row r="1" spans="1:4" ht="21.75" customHeight="1">
      <c r="A1" s="247" t="s">
        <v>368</v>
      </c>
      <c r="B1" s="247"/>
      <c r="C1" s="244" t="s">
        <v>126</v>
      </c>
      <c r="D1" s="244"/>
    </row>
    <row r="2" spans="1:4" ht="21.75" customHeight="1">
      <c r="A2" s="247"/>
      <c r="B2" s="247"/>
      <c r="C2" s="187"/>
      <c r="D2" s="187"/>
    </row>
    <row r="3" spans="1:4" ht="15.75" customHeight="1">
      <c r="A3" s="238" t="s">
        <v>254</v>
      </c>
      <c r="B3" s="238"/>
      <c r="C3" s="238"/>
      <c r="D3" s="238"/>
    </row>
    <row r="4" spans="1:4" ht="21.75" customHeight="1">
      <c r="A4" s="248" t="s">
        <v>123</v>
      </c>
      <c r="B4" s="248"/>
      <c r="C4" s="248"/>
      <c r="D4" s="248"/>
    </row>
    <row r="5" spans="1:4" ht="32.25" customHeight="1">
      <c r="A5" s="249" t="s">
        <v>367</v>
      </c>
      <c r="B5" s="250"/>
      <c r="C5" s="250"/>
      <c r="D5" s="250"/>
    </row>
    <row r="6" ht="21.75" customHeight="1">
      <c r="D6" s="1" t="s">
        <v>149</v>
      </c>
    </row>
    <row r="7" spans="1:4" ht="14.25">
      <c r="A7" s="246" t="s">
        <v>0</v>
      </c>
      <c r="B7" s="246" t="s">
        <v>1</v>
      </c>
      <c r="C7" s="246" t="s">
        <v>255</v>
      </c>
      <c r="D7" s="246"/>
    </row>
    <row r="8" spans="1:4" ht="14.25">
      <c r="A8" s="246"/>
      <c r="B8" s="246"/>
      <c r="C8" s="27" t="s">
        <v>127</v>
      </c>
      <c r="D8" s="27" t="s">
        <v>128</v>
      </c>
    </row>
    <row r="9" spans="1:4" ht="15.75" customHeight="1">
      <c r="A9" s="29"/>
      <c r="B9" s="2" t="s">
        <v>41</v>
      </c>
      <c r="C9" s="28"/>
      <c r="D9" s="28"/>
    </row>
    <row r="10" spans="1:4" s="20" customFormat="1" ht="15.75" customHeight="1">
      <c r="A10" s="27" t="s">
        <v>5</v>
      </c>
      <c r="B10" s="2" t="s">
        <v>42</v>
      </c>
      <c r="C10" s="19">
        <f>SUM(C11,C16,C21,C26,C31:C43)</f>
        <v>52000000</v>
      </c>
      <c r="D10" s="19">
        <f>SUM(D11,D16,D21,D26,D31:D43)</f>
        <v>49620000</v>
      </c>
    </row>
    <row r="11" spans="1:4" ht="15.75" customHeight="1">
      <c r="A11" s="29">
        <v>1</v>
      </c>
      <c r="B11" s="3" t="s">
        <v>43</v>
      </c>
      <c r="C11" s="28">
        <f>SUM(C12:C15)</f>
        <v>200000</v>
      </c>
      <c r="D11" s="28"/>
    </row>
    <row r="12" spans="1:4" ht="15.75" customHeight="1">
      <c r="A12" s="29"/>
      <c r="B12" s="3" t="s">
        <v>150</v>
      </c>
      <c r="C12" s="28"/>
      <c r="D12" s="31"/>
    </row>
    <row r="13" spans="1:4" ht="15.75" customHeight="1">
      <c r="A13" s="29"/>
      <c r="B13" s="3" t="s">
        <v>151</v>
      </c>
      <c r="C13" s="28">
        <v>200000</v>
      </c>
      <c r="D13" s="31"/>
    </row>
    <row r="14" spans="1:4" ht="15.75" customHeight="1">
      <c r="A14" s="29"/>
      <c r="B14" s="3" t="s">
        <v>152</v>
      </c>
      <c r="C14" s="28"/>
      <c r="D14" s="31"/>
    </row>
    <row r="15" spans="1:4" ht="15.75" customHeight="1">
      <c r="A15" s="29"/>
      <c r="B15" s="3" t="s">
        <v>153</v>
      </c>
      <c r="C15" s="28"/>
      <c r="D15" s="31"/>
    </row>
    <row r="16" spans="1:4" ht="15.75" customHeight="1">
      <c r="A16" s="29">
        <v>2</v>
      </c>
      <c r="B16" s="3" t="s">
        <v>129</v>
      </c>
      <c r="C16" s="28">
        <f>SUM(C17:C20)</f>
        <v>200000</v>
      </c>
      <c r="D16" s="31"/>
    </row>
    <row r="17" spans="1:4" ht="15.75" customHeight="1">
      <c r="A17" s="29"/>
      <c r="B17" s="3" t="s">
        <v>150</v>
      </c>
      <c r="C17" s="28">
        <v>50000</v>
      </c>
      <c r="D17" s="31"/>
    </row>
    <row r="18" spans="1:4" ht="15.75" customHeight="1">
      <c r="A18" s="29"/>
      <c r="B18" s="3" t="s">
        <v>151</v>
      </c>
      <c r="C18" s="31">
        <v>150000</v>
      </c>
      <c r="D18" s="31"/>
    </row>
    <row r="19" spans="1:4" ht="15.75" customHeight="1">
      <c r="A19" s="29"/>
      <c r="B19" s="3" t="s">
        <v>152</v>
      </c>
      <c r="C19" s="28"/>
      <c r="D19" s="31"/>
    </row>
    <row r="20" spans="1:4" ht="15.75" customHeight="1">
      <c r="A20" s="29"/>
      <c r="B20" s="3" t="s">
        <v>153</v>
      </c>
      <c r="C20" s="28"/>
      <c r="D20" s="31"/>
    </row>
    <row r="21" spans="1:4" ht="15.75" customHeight="1">
      <c r="A21" s="29">
        <v>3</v>
      </c>
      <c r="B21" s="3" t="s">
        <v>44</v>
      </c>
      <c r="C21" s="28"/>
      <c r="D21" s="31"/>
    </row>
    <row r="22" spans="1:4" ht="15.75" customHeight="1">
      <c r="A22" s="29"/>
      <c r="B22" s="3" t="s">
        <v>150</v>
      </c>
      <c r="C22" s="28"/>
      <c r="D22" s="31"/>
    </row>
    <row r="23" spans="1:4" ht="15.75" customHeight="1">
      <c r="A23" s="29"/>
      <c r="B23" s="3" t="s">
        <v>151</v>
      </c>
      <c r="C23" s="28"/>
      <c r="D23" s="31"/>
    </row>
    <row r="24" spans="1:4" ht="15.75" customHeight="1">
      <c r="A24" s="29"/>
      <c r="B24" s="3" t="s">
        <v>152</v>
      </c>
      <c r="C24" s="28"/>
      <c r="D24" s="31"/>
    </row>
    <row r="25" spans="1:4" ht="15.75" customHeight="1">
      <c r="A25" s="29"/>
      <c r="B25" s="3" t="s">
        <v>153</v>
      </c>
      <c r="C25" s="28"/>
      <c r="D25" s="31"/>
    </row>
    <row r="26" spans="1:4" ht="15.75" customHeight="1">
      <c r="A26" s="29">
        <v>4</v>
      </c>
      <c r="B26" s="3" t="s">
        <v>45</v>
      </c>
      <c r="C26" s="28">
        <f>SUM(C27:C30)</f>
        <v>15600000</v>
      </c>
      <c r="D26" s="31">
        <f aca="true" t="shared" si="0" ref="D26:D41">C26</f>
        <v>15600000</v>
      </c>
    </row>
    <row r="27" spans="1:4" ht="15.75" customHeight="1">
      <c r="A27" s="29"/>
      <c r="B27" s="3" t="s">
        <v>151</v>
      </c>
      <c r="C27" s="28">
        <v>14200000</v>
      </c>
      <c r="D27" s="31">
        <f t="shared" si="0"/>
        <v>14200000</v>
      </c>
    </row>
    <row r="28" spans="1:4" ht="15.75" customHeight="1">
      <c r="A28" s="29"/>
      <c r="B28" s="3" t="s">
        <v>152</v>
      </c>
      <c r="C28" s="31">
        <v>100000</v>
      </c>
      <c r="D28" s="31">
        <f t="shared" si="0"/>
        <v>100000</v>
      </c>
    </row>
    <row r="29" spans="1:4" ht="15.75" customHeight="1">
      <c r="A29" s="145"/>
      <c r="B29" s="3" t="s">
        <v>150</v>
      </c>
      <c r="C29" s="31">
        <v>1200000</v>
      </c>
      <c r="D29" s="31">
        <f t="shared" si="0"/>
        <v>1200000</v>
      </c>
    </row>
    <row r="30" spans="1:4" ht="15.75" customHeight="1">
      <c r="A30" s="29"/>
      <c r="B30" s="3" t="s">
        <v>153</v>
      </c>
      <c r="C30" s="31">
        <v>100000</v>
      </c>
      <c r="D30" s="31">
        <f t="shared" si="0"/>
        <v>100000</v>
      </c>
    </row>
    <row r="31" spans="1:4" ht="15.75" customHeight="1">
      <c r="A31" s="29">
        <v>5</v>
      </c>
      <c r="B31" s="3" t="s">
        <v>46</v>
      </c>
      <c r="C31" s="28">
        <v>10000000</v>
      </c>
      <c r="D31" s="31">
        <f t="shared" si="0"/>
        <v>10000000</v>
      </c>
    </row>
    <row r="32" spans="1:4" ht="15.75" customHeight="1">
      <c r="A32" s="29">
        <v>6</v>
      </c>
      <c r="B32" s="3" t="s">
        <v>47</v>
      </c>
      <c r="C32" s="28">
        <v>0</v>
      </c>
      <c r="D32" s="31">
        <f t="shared" si="0"/>
        <v>0</v>
      </c>
    </row>
    <row r="33" spans="1:4" ht="15.75" customHeight="1">
      <c r="A33" s="29">
        <v>7</v>
      </c>
      <c r="B33" s="3" t="s">
        <v>48</v>
      </c>
      <c r="C33" s="28">
        <v>9000000</v>
      </c>
      <c r="D33" s="31">
        <f t="shared" si="0"/>
        <v>9000000</v>
      </c>
    </row>
    <row r="34" spans="1:4" ht="15.75" customHeight="1">
      <c r="A34" s="29">
        <v>8</v>
      </c>
      <c r="B34" s="3" t="s">
        <v>49</v>
      </c>
      <c r="C34" s="31">
        <v>4000000</v>
      </c>
      <c r="D34" s="31">
        <f>C34-1030000</f>
        <v>2970000</v>
      </c>
    </row>
    <row r="35" spans="1:4" ht="15.75" customHeight="1">
      <c r="A35" s="29">
        <v>9</v>
      </c>
      <c r="B35" s="3" t="s">
        <v>50</v>
      </c>
      <c r="C35" s="31"/>
      <c r="D35" s="31">
        <f t="shared" si="0"/>
        <v>0</v>
      </c>
    </row>
    <row r="36" spans="1:4" ht="15.75" customHeight="1">
      <c r="A36" s="29">
        <v>10</v>
      </c>
      <c r="B36" s="3" t="s">
        <v>51</v>
      </c>
      <c r="C36" s="28">
        <v>100000</v>
      </c>
      <c r="D36" s="31">
        <f t="shared" si="0"/>
        <v>100000</v>
      </c>
    </row>
    <row r="37" spans="1:4" ht="15.75" customHeight="1">
      <c r="A37" s="29">
        <v>11</v>
      </c>
      <c r="B37" s="3" t="s">
        <v>256</v>
      </c>
      <c r="C37" s="28">
        <v>200000</v>
      </c>
      <c r="D37" s="31">
        <f t="shared" si="0"/>
        <v>200000</v>
      </c>
    </row>
    <row r="38" spans="1:4" ht="15.75" customHeight="1">
      <c r="A38" s="29">
        <v>12</v>
      </c>
      <c r="B38" s="3" t="s">
        <v>52</v>
      </c>
      <c r="C38" s="28">
        <v>8700000</v>
      </c>
      <c r="D38" s="31">
        <f t="shared" si="0"/>
        <v>8700000</v>
      </c>
    </row>
    <row r="39" spans="1:4" ht="15.75" customHeight="1">
      <c r="A39" s="29">
        <v>13</v>
      </c>
      <c r="B39" s="3" t="s">
        <v>53</v>
      </c>
      <c r="C39" s="28">
        <v>0</v>
      </c>
      <c r="D39" s="31">
        <f t="shared" si="0"/>
        <v>0</v>
      </c>
    </row>
    <row r="40" spans="1:4" ht="15.75" customHeight="1">
      <c r="A40" s="29">
        <v>14</v>
      </c>
      <c r="B40" s="3" t="s">
        <v>54</v>
      </c>
      <c r="C40" s="28">
        <v>0</v>
      </c>
      <c r="D40" s="31">
        <f t="shared" si="0"/>
        <v>0</v>
      </c>
    </row>
    <row r="41" spans="1:4" ht="15.75" customHeight="1">
      <c r="A41" s="29">
        <v>15</v>
      </c>
      <c r="B41" s="3" t="s">
        <v>55</v>
      </c>
      <c r="C41" s="28">
        <v>0</v>
      </c>
      <c r="D41" s="31">
        <f t="shared" si="0"/>
        <v>0</v>
      </c>
    </row>
    <row r="42" spans="1:4" ht="15.75" customHeight="1">
      <c r="A42" s="29">
        <v>16</v>
      </c>
      <c r="B42" s="3" t="s">
        <v>56</v>
      </c>
      <c r="C42" s="28">
        <v>4000000</v>
      </c>
      <c r="D42" s="31">
        <f>C42-950000</f>
        <v>3050000</v>
      </c>
    </row>
    <row r="43" spans="1:4" ht="15.75" customHeight="1">
      <c r="A43" s="29">
        <v>17</v>
      </c>
      <c r="B43" s="3" t="s">
        <v>57</v>
      </c>
      <c r="C43" s="28">
        <v>0</v>
      </c>
      <c r="D43" s="31">
        <f>C43</f>
        <v>0</v>
      </c>
    </row>
    <row r="44" spans="1:4" s="20" customFormat="1" ht="15.75" customHeight="1">
      <c r="A44" s="27" t="s">
        <v>10</v>
      </c>
      <c r="B44" s="2" t="s">
        <v>58</v>
      </c>
      <c r="C44" s="19">
        <v>0</v>
      </c>
      <c r="D44" s="31">
        <f>C44</f>
        <v>0</v>
      </c>
    </row>
  </sheetData>
  <sheetProtection/>
  <mergeCells count="9">
    <mergeCell ref="A7:A8"/>
    <mergeCell ref="B7:B8"/>
    <mergeCell ref="C7:D7"/>
    <mergeCell ref="C1:D1"/>
    <mergeCell ref="A1:B1"/>
    <mergeCell ref="A3:D3"/>
    <mergeCell ref="A4:D4"/>
    <mergeCell ref="A5:D5"/>
    <mergeCell ref="A2:B2"/>
  </mergeCells>
  <printOptions/>
  <pageMargins left="1.19" right="0.17" top="0.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7.140625" style="0" customWidth="1"/>
    <col min="2" max="2" width="59.8515625" style="0" customWidth="1"/>
    <col min="3" max="3" width="20.00390625" style="0" customWidth="1"/>
    <col min="4" max="4" width="20.28125" style="0" customWidth="1"/>
    <col min="5" max="5" width="21.7109375" style="0" customWidth="1"/>
  </cols>
  <sheetData>
    <row r="1" spans="1:5" ht="15" customHeight="1">
      <c r="A1" s="244"/>
      <c r="B1" s="244"/>
      <c r="C1" s="244"/>
      <c r="D1" s="244" t="s">
        <v>130</v>
      </c>
      <c r="E1" s="244"/>
    </row>
    <row r="2" spans="1:2" ht="18.75" customHeight="1">
      <c r="A2" s="242" t="s">
        <v>137</v>
      </c>
      <c r="B2" s="242"/>
    </row>
    <row r="3" spans="1:2" ht="18.75" customHeight="1">
      <c r="A3" s="242"/>
      <c r="B3" s="242"/>
    </row>
    <row r="4" spans="1:5" ht="16.5" customHeight="1">
      <c r="A4" s="252" t="s">
        <v>257</v>
      </c>
      <c r="B4" s="252"/>
      <c r="C4" s="252"/>
      <c r="D4" s="252"/>
      <c r="E4" s="252"/>
    </row>
    <row r="5" spans="1:5" ht="16.5" customHeight="1">
      <c r="A5" s="240" t="s">
        <v>365</v>
      </c>
      <c r="B5" s="240"/>
      <c r="C5" s="240"/>
      <c r="D5" s="240"/>
      <c r="E5" s="240"/>
    </row>
    <row r="6" spans="4:5" ht="18" customHeight="1">
      <c r="D6" s="253" t="s">
        <v>149</v>
      </c>
      <c r="E6" s="253"/>
    </row>
    <row r="7" spans="1:5" ht="16.5">
      <c r="A7" s="251" t="s">
        <v>0</v>
      </c>
      <c r="B7" s="251" t="s">
        <v>59</v>
      </c>
      <c r="C7" s="251" t="s">
        <v>60</v>
      </c>
      <c r="D7" s="251" t="s">
        <v>61</v>
      </c>
      <c r="E7" s="251"/>
    </row>
    <row r="8" spans="1:5" ht="14.25">
      <c r="A8" s="251"/>
      <c r="B8" s="251"/>
      <c r="C8" s="251"/>
      <c r="D8" s="251" t="s">
        <v>62</v>
      </c>
      <c r="E8" s="251" t="s">
        <v>154</v>
      </c>
    </row>
    <row r="9" spans="1:5" ht="17.25" customHeight="1">
      <c r="A9" s="251"/>
      <c r="B9" s="251"/>
      <c r="C9" s="251"/>
      <c r="D9" s="251"/>
      <c r="E9" s="251"/>
    </row>
    <row r="10" spans="1:5" ht="15.75" customHeight="1">
      <c r="A10" s="21"/>
      <c r="B10" s="21" t="s">
        <v>18</v>
      </c>
      <c r="C10" s="22"/>
      <c r="D10" s="22"/>
      <c r="E10" s="22"/>
    </row>
    <row r="11" spans="1:5" ht="15.75" customHeight="1">
      <c r="A11" s="21" t="s">
        <v>2</v>
      </c>
      <c r="B11" s="22" t="s">
        <v>63</v>
      </c>
      <c r="C11" s="22">
        <f>D11+E11</f>
        <v>292595000</v>
      </c>
      <c r="D11" s="22">
        <f>D12+D21+D25</f>
        <v>246777454</v>
      </c>
      <c r="E11" s="22">
        <f>E12+E21+E25</f>
        <v>45817546</v>
      </c>
    </row>
    <row r="12" spans="1:5" ht="15.75" customHeight="1">
      <c r="A12" s="21" t="s">
        <v>5</v>
      </c>
      <c r="B12" s="22" t="s">
        <v>21</v>
      </c>
      <c r="C12" s="22">
        <v>22690000</v>
      </c>
      <c r="D12" s="22">
        <v>22690000</v>
      </c>
      <c r="E12" s="22"/>
    </row>
    <row r="13" spans="1:5" ht="15.75" customHeight="1">
      <c r="A13" s="23">
        <v>1</v>
      </c>
      <c r="B13" s="24" t="s">
        <v>64</v>
      </c>
      <c r="C13" s="24"/>
      <c r="D13" s="24"/>
      <c r="E13" s="24"/>
    </row>
    <row r="14" spans="1:5" ht="15.75" customHeight="1">
      <c r="A14" s="23"/>
      <c r="B14" s="24" t="s">
        <v>65</v>
      </c>
      <c r="C14" s="24"/>
      <c r="D14" s="24"/>
      <c r="E14" s="24"/>
    </row>
    <row r="15" spans="1:5" ht="15.75" customHeight="1">
      <c r="A15" s="23" t="s">
        <v>7</v>
      </c>
      <c r="B15" s="25" t="s">
        <v>66</v>
      </c>
      <c r="C15" s="24"/>
      <c r="D15" s="24"/>
      <c r="E15" s="24"/>
    </row>
    <row r="16" spans="1:5" ht="15.75" customHeight="1">
      <c r="A16" s="23" t="s">
        <v>7</v>
      </c>
      <c r="B16" s="25" t="s">
        <v>67</v>
      </c>
      <c r="C16" s="24"/>
      <c r="D16" s="24"/>
      <c r="E16" s="24"/>
    </row>
    <row r="17" spans="1:5" ht="15.75" customHeight="1">
      <c r="A17" s="23"/>
      <c r="B17" s="24" t="s">
        <v>68</v>
      </c>
      <c r="C17" s="24"/>
      <c r="D17" s="24"/>
      <c r="E17" s="24"/>
    </row>
    <row r="18" spans="1:5" ht="15.75" customHeight="1">
      <c r="A18" s="23" t="s">
        <v>7</v>
      </c>
      <c r="B18" s="25" t="s">
        <v>69</v>
      </c>
      <c r="C18" s="24"/>
      <c r="D18" s="24"/>
      <c r="E18" s="24"/>
    </row>
    <row r="19" spans="1:5" ht="15.75" customHeight="1">
      <c r="A19" s="23" t="s">
        <v>7</v>
      </c>
      <c r="B19" s="25" t="s">
        <v>70</v>
      </c>
      <c r="C19" s="24"/>
      <c r="D19" s="24"/>
      <c r="E19" s="24"/>
    </row>
    <row r="20" spans="1:5" ht="15.75" customHeight="1">
      <c r="A20" s="23">
        <v>2</v>
      </c>
      <c r="B20" s="24" t="s">
        <v>71</v>
      </c>
      <c r="C20" s="24"/>
      <c r="D20" s="24"/>
      <c r="E20" s="24"/>
    </row>
    <row r="21" spans="1:5" ht="15.75" customHeight="1">
      <c r="A21" s="21" t="s">
        <v>10</v>
      </c>
      <c r="B21" s="22" t="s">
        <v>22</v>
      </c>
      <c r="C21" s="22">
        <f>D21+E21</f>
        <v>265355000</v>
      </c>
      <c r="D21" s="22">
        <v>220037454</v>
      </c>
      <c r="E21" s="22">
        <v>45317546</v>
      </c>
    </row>
    <row r="22" spans="1:5" ht="15.75" customHeight="1">
      <c r="A22" s="23"/>
      <c r="B22" s="24" t="s">
        <v>72</v>
      </c>
      <c r="C22" s="24"/>
      <c r="D22" s="24"/>
      <c r="E22" s="24"/>
    </row>
    <row r="23" spans="1:5" ht="15.75" customHeight="1">
      <c r="A23" s="23">
        <v>1</v>
      </c>
      <c r="B23" s="25" t="s">
        <v>66</v>
      </c>
      <c r="C23" s="24">
        <v>138792000</v>
      </c>
      <c r="D23" s="24">
        <v>138222000</v>
      </c>
      <c r="E23" s="24">
        <v>570000</v>
      </c>
    </row>
    <row r="24" spans="1:5" ht="15.75" customHeight="1">
      <c r="A24" s="23">
        <v>2</v>
      </c>
      <c r="B24" s="25" t="s">
        <v>67</v>
      </c>
      <c r="C24" s="24">
        <f>D24+E24</f>
        <v>220000</v>
      </c>
      <c r="D24" s="24">
        <v>220000</v>
      </c>
      <c r="E24" s="24"/>
    </row>
    <row r="25" spans="1:5" ht="15.75" customHeight="1">
      <c r="A25" s="21" t="s">
        <v>14</v>
      </c>
      <c r="B25" s="22" t="s">
        <v>23</v>
      </c>
      <c r="C25" s="22">
        <f>D25+E25</f>
        <v>4550000</v>
      </c>
      <c r="D25" s="22">
        <v>4050000</v>
      </c>
      <c r="E25" s="22">
        <v>500000</v>
      </c>
    </row>
    <row r="26" spans="1:5" ht="15.75" customHeight="1">
      <c r="A26" s="21" t="s">
        <v>16</v>
      </c>
      <c r="B26" s="22" t="s">
        <v>24</v>
      </c>
      <c r="C26" s="24"/>
      <c r="D26" s="24"/>
      <c r="E26" s="24"/>
    </row>
    <row r="27" spans="1:5" ht="15.75" customHeight="1">
      <c r="A27" s="21" t="s">
        <v>3</v>
      </c>
      <c r="B27" s="22" t="s">
        <v>73</v>
      </c>
      <c r="C27" s="24"/>
      <c r="D27" s="24"/>
      <c r="E27" s="24"/>
    </row>
    <row r="28" spans="1:5" ht="15.75" customHeight="1">
      <c r="A28" s="21" t="s">
        <v>5</v>
      </c>
      <c r="B28" s="22" t="s">
        <v>26</v>
      </c>
      <c r="C28" s="24"/>
      <c r="D28" s="24"/>
      <c r="E28" s="24"/>
    </row>
    <row r="29" spans="1:5" ht="15.75" customHeight="1">
      <c r="A29" s="21"/>
      <c r="B29" s="24" t="s">
        <v>74</v>
      </c>
      <c r="C29" s="24"/>
      <c r="D29" s="24"/>
      <c r="E29" s="24"/>
    </row>
    <row r="30" spans="1:5" ht="15.75" customHeight="1">
      <c r="A30" s="21" t="s">
        <v>10</v>
      </c>
      <c r="B30" s="22" t="s">
        <v>27</v>
      </c>
      <c r="C30" s="24"/>
      <c r="D30" s="24"/>
      <c r="E30" s="24"/>
    </row>
    <row r="31" spans="1:5" ht="15.75" customHeight="1">
      <c r="A31" s="21"/>
      <c r="B31" s="24" t="s">
        <v>75</v>
      </c>
      <c r="C31" s="24"/>
      <c r="D31" s="24"/>
      <c r="E31" s="24"/>
    </row>
    <row r="32" spans="1:5" ht="15.75" customHeight="1">
      <c r="A32" s="21" t="s">
        <v>76</v>
      </c>
      <c r="B32" s="22" t="s">
        <v>77</v>
      </c>
      <c r="C32" s="24"/>
      <c r="D32" s="24"/>
      <c r="E32" s="24"/>
    </row>
    <row r="33" spans="1:5" ht="17.25">
      <c r="A33" s="10"/>
      <c r="B33" s="10"/>
      <c r="C33" s="10"/>
      <c r="D33" s="10"/>
      <c r="E33" s="10"/>
    </row>
  </sheetData>
  <sheetProtection/>
  <mergeCells count="13">
    <mergeCell ref="B7:B9"/>
    <mergeCell ref="C7:C9"/>
    <mergeCell ref="D7:E7"/>
    <mergeCell ref="A5:E5"/>
    <mergeCell ref="D8:D9"/>
    <mergeCell ref="A3:B3"/>
    <mergeCell ref="D1:E1"/>
    <mergeCell ref="A1:C1"/>
    <mergeCell ref="A4:E4"/>
    <mergeCell ref="D6:E6"/>
    <mergeCell ref="E8:E9"/>
    <mergeCell ref="A2:B2"/>
    <mergeCell ref="A7:A9"/>
  </mergeCells>
  <printOptions/>
  <pageMargins left="0.72" right="0.23" top="0.43" bottom="0.32" header="0.69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="85" zoomScaleNormal="85" zoomScalePageLayoutView="0" workbookViewId="0" topLeftCell="A1">
      <selection activeCell="A5" sqref="A5:C5"/>
    </sheetView>
  </sheetViews>
  <sheetFormatPr defaultColWidth="9.140625" defaultRowHeight="15"/>
  <cols>
    <col min="1" max="1" width="6.140625" style="0" customWidth="1"/>
    <col min="2" max="2" width="60.8515625" style="0" customWidth="1"/>
    <col min="3" max="3" width="19.28125" style="4" customWidth="1"/>
  </cols>
  <sheetData>
    <row r="1" spans="1:3" ht="15.75" customHeight="1">
      <c r="A1" s="242"/>
      <c r="B1" s="242"/>
      <c r="C1" s="5" t="s">
        <v>131</v>
      </c>
    </row>
    <row r="2" spans="1:3" ht="18.75" customHeight="1">
      <c r="A2" s="242" t="s">
        <v>137</v>
      </c>
      <c r="B2" s="242"/>
      <c r="C2" s="5"/>
    </row>
    <row r="3" spans="1:3" ht="18.75" customHeight="1">
      <c r="A3" s="242"/>
      <c r="B3" s="242"/>
      <c r="C3" s="5"/>
    </row>
    <row r="4" spans="1:3" ht="19.5" customHeight="1">
      <c r="A4" s="238" t="s">
        <v>264</v>
      </c>
      <c r="B4" s="238"/>
      <c r="C4" s="238"/>
    </row>
    <row r="5" spans="1:3" ht="29.25" customHeight="1">
      <c r="A5" s="239" t="s">
        <v>367</v>
      </c>
      <c r="B5" s="240"/>
      <c r="C5" s="240"/>
    </row>
    <row r="6" ht="19.5" customHeight="1">
      <c r="C6" s="6" t="s">
        <v>149</v>
      </c>
    </row>
    <row r="7" spans="1:3" ht="15.75" customHeight="1">
      <c r="A7" s="7" t="s">
        <v>0</v>
      </c>
      <c r="B7" s="7" t="s">
        <v>59</v>
      </c>
      <c r="C7" s="9" t="s">
        <v>78</v>
      </c>
    </row>
    <row r="8" spans="1:3" ht="15.75" customHeight="1">
      <c r="A8" s="7"/>
      <c r="B8" s="8" t="s">
        <v>18</v>
      </c>
      <c r="C8" s="9">
        <f>C9+C10</f>
        <v>292594999.70000005</v>
      </c>
    </row>
    <row r="9" spans="1:3" ht="15.75" customHeight="1">
      <c r="A9" s="7" t="s">
        <v>2</v>
      </c>
      <c r="B9" s="8" t="s">
        <v>79</v>
      </c>
      <c r="C9" s="9">
        <v>45817546</v>
      </c>
    </row>
    <row r="10" spans="1:3" ht="15.75" customHeight="1">
      <c r="A10" s="7" t="s">
        <v>3</v>
      </c>
      <c r="B10" s="8" t="s">
        <v>80</v>
      </c>
      <c r="C10" s="9">
        <f>C12+C26+C40</f>
        <v>246777453.70000002</v>
      </c>
    </row>
    <row r="11" spans="1:3" ht="15.75" customHeight="1">
      <c r="A11" s="11"/>
      <c r="B11" s="17" t="s">
        <v>72</v>
      </c>
      <c r="C11" s="13"/>
    </row>
    <row r="12" spans="1:3" ht="15.75" customHeight="1">
      <c r="A12" s="7" t="s">
        <v>5</v>
      </c>
      <c r="B12" s="8" t="s">
        <v>21</v>
      </c>
      <c r="C12" s="188">
        <f>SUM(C13:C24)</f>
        <v>22690000</v>
      </c>
    </row>
    <row r="13" spans="1:3" ht="15.75" customHeight="1">
      <c r="A13" s="11">
        <v>1</v>
      </c>
      <c r="B13" s="12" t="s">
        <v>64</v>
      </c>
      <c r="C13" s="13"/>
    </row>
    <row r="14" spans="1:3" ht="15.75" customHeight="1">
      <c r="A14" s="11"/>
      <c r="B14" s="17" t="s">
        <v>72</v>
      </c>
      <c r="C14" s="13"/>
    </row>
    <row r="15" spans="1:3" ht="15.75" customHeight="1">
      <c r="A15" s="11" t="s">
        <v>81</v>
      </c>
      <c r="B15" s="12" t="s">
        <v>66</v>
      </c>
      <c r="C15" s="13">
        <f>1822000+12330000</f>
        <v>14152000</v>
      </c>
    </row>
    <row r="16" spans="1:3" ht="15.75" customHeight="1">
      <c r="A16" s="11" t="s">
        <v>82</v>
      </c>
      <c r="B16" s="12" t="s">
        <v>67</v>
      </c>
      <c r="C16" s="13"/>
    </row>
    <row r="17" spans="1:3" ht="15.75" customHeight="1">
      <c r="A17" s="11" t="s">
        <v>83</v>
      </c>
      <c r="B17" s="12" t="s">
        <v>84</v>
      </c>
      <c r="C17" s="13"/>
    </row>
    <row r="18" spans="1:3" ht="15.75" customHeight="1">
      <c r="A18" s="11" t="s">
        <v>85</v>
      </c>
      <c r="B18" s="12" t="s">
        <v>86</v>
      </c>
      <c r="C18" s="13">
        <v>1300000</v>
      </c>
    </row>
    <row r="19" spans="1:3" ht="15.75" customHeight="1">
      <c r="A19" s="11" t="s">
        <v>87</v>
      </c>
      <c r="B19" s="12" t="s">
        <v>88</v>
      </c>
      <c r="C19" s="13"/>
    </row>
    <row r="20" spans="1:3" ht="15.75" customHeight="1">
      <c r="A20" s="11" t="s">
        <v>89</v>
      </c>
      <c r="B20" s="12" t="s">
        <v>90</v>
      </c>
      <c r="C20" s="13"/>
    </row>
    <row r="21" spans="1:3" ht="15.75" customHeight="1">
      <c r="A21" s="11" t="s">
        <v>91</v>
      </c>
      <c r="B21" s="12" t="s">
        <v>92</v>
      </c>
      <c r="C21" s="13"/>
    </row>
    <row r="22" spans="1:3" ht="15.75" customHeight="1">
      <c r="A22" s="11" t="s">
        <v>93</v>
      </c>
      <c r="B22" s="12" t="s">
        <v>94</v>
      </c>
      <c r="C22" s="13">
        <f>278000+260000+1600000+5100000</f>
        <v>7238000</v>
      </c>
    </row>
    <row r="23" spans="1:3" ht="15.75" customHeight="1">
      <c r="A23" s="11" t="s">
        <v>95</v>
      </c>
      <c r="B23" s="12" t="s">
        <v>132</v>
      </c>
      <c r="C23" s="13"/>
    </row>
    <row r="24" spans="1:3" ht="15.75" customHeight="1">
      <c r="A24" s="11" t="s">
        <v>97</v>
      </c>
      <c r="B24" s="12" t="s">
        <v>98</v>
      </c>
      <c r="C24" s="13"/>
    </row>
    <row r="25" spans="1:3" ht="15.75" customHeight="1">
      <c r="A25" s="11">
        <v>2</v>
      </c>
      <c r="B25" s="12" t="s">
        <v>71</v>
      </c>
      <c r="C25" s="13"/>
    </row>
    <row r="26" spans="1:3" ht="15.75" customHeight="1">
      <c r="A26" s="7" t="s">
        <v>10</v>
      </c>
      <c r="B26" s="8" t="s">
        <v>22</v>
      </c>
      <c r="C26" s="9">
        <f>C28+C29+C30+C31+C32+C33+C34+C35+C36+C37+C38+C39</f>
        <v>220037453.70000002</v>
      </c>
    </row>
    <row r="27" spans="1:3" ht="15.75" customHeight="1">
      <c r="A27" s="11"/>
      <c r="B27" s="17" t="s">
        <v>72</v>
      </c>
      <c r="C27" s="13"/>
    </row>
    <row r="28" spans="1:3" ht="15.75" customHeight="1">
      <c r="A28" s="11">
        <v>1</v>
      </c>
      <c r="B28" s="12" t="s">
        <v>66</v>
      </c>
      <c r="C28" s="13">
        <v>138222000</v>
      </c>
    </row>
    <row r="29" spans="1:3" ht="15.75" customHeight="1">
      <c r="A29" s="11">
        <v>2</v>
      </c>
      <c r="B29" s="12" t="s">
        <v>67</v>
      </c>
      <c r="C29" s="13">
        <v>220000</v>
      </c>
    </row>
    <row r="30" spans="1:3" ht="15.75" customHeight="1">
      <c r="A30" s="11">
        <v>3</v>
      </c>
      <c r="B30" s="12" t="s">
        <v>84</v>
      </c>
      <c r="C30" s="13"/>
    </row>
    <row r="31" spans="1:3" ht="15.75" customHeight="1">
      <c r="A31" s="11">
        <v>4</v>
      </c>
      <c r="B31" s="12" t="s">
        <v>86</v>
      </c>
      <c r="C31" s="13">
        <v>2410895.4</v>
      </c>
    </row>
    <row r="32" spans="1:3" ht="15.75" customHeight="1">
      <c r="A32" s="11">
        <v>5</v>
      </c>
      <c r="B32" s="12" t="s">
        <v>88</v>
      </c>
      <c r="C32" s="13"/>
    </row>
    <row r="33" spans="1:3" ht="15.75" customHeight="1">
      <c r="A33" s="11">
        <v>6</v>
      </c>
      <c r="B33" s="12" t="s">
        <v>90</v>
      </c>
      <c r="C33" s="13">
        <v>463052.3</v>
      </c>
    </row>
    <row r="34" spans="1:3" ht="15.75" customHeight="1">
      <c r="A34" s="11">
        <v>7</v>
      </c>
      <c r="B34" s="12" t="s">
        <v>92</v>
      </c>
      <c r="C34" s="13">
        <v>3242000</v>
      </c>
    </row>
    <row r="35" spans="1:3" ht="15.75" customHeight="1">
      <c r="A35" s="11">
        <v>8</v>
      </c>
      <c r="B35" s="12" t="s">
        <v>94</v>
      </c>
      <c r="C35" s="13">
        <f>14706800+1740000</f>
        <v>16446800</v>
      </c>
    </row>
    <row r="36" spans="1:3" ht="15.75" customHeight="1">
      <c r="A36" s="11">
        <v>9</v>
      </c>
      <c r="B36" s="12" t="s">
        <v>96</v>
      </c>
      <c r="C36" s="13">
        <v>25510044</v>
      </c>
    </row>
    <row r="37" spans="1:3" ht="15.75" customHeight="1">
      <c r="A37" s="11">
        <v>10</v>
      </c>
      <c r="B37" s="12" t="s">
        <v>98</v>
      </c>
      <c r="C37" s="13">
        <v>21702900</v>
      </c>
    </row>
    <row r="38" spans="1:3" ht="15.75" customHeight="1">
      <c r="A38" s="11">
        <v>11</v>
      </c>
      <c r="B38" s="12" t="s">
        <v>140</v>
      </c>
      <c r="C38" s="13">
        <v>2431000</v>
      </c>
    </row>
    <row r="39" spans="1:3" ht="15.75" customHeight="1">
      <c r="A39" s="11">
        <v>12</v>
      </c>
      <c r="B39" s="12" t="s">
        <v>139</v>
      </c>
      <c r="C39" s="13">
        <v>9388762</v>
      </c>
    </row>
    <row r="40" spans="1:3" ht="15.75" customHeight="1">
      <c r="A40" s="7" t="s">
        <v>14</v>
      </c>
      <c r="B40" s="8" t="s">
        <v>99</v>
      </c>
      <c r="C40" s="9">
        <v>4050000</v>
      </c>
    </row>
    <row r="41" spans="1:3" ht="15.75" customHeight="1">
      <c r="A41" s="7" t="s">
        <v>16</v>
      </c>
      <c r="B41" s="8" t="s">
        <v>100</v>
      </c>
      <c r="C41" s="13"/>
    </row>
    <row r="42" spans="1:3" ht="15.75" customHeight="1">
      <c r="A42" s="7" t="s">
        <v>76</v>
      </c>
      <c r="B42" s="8" t="s">
        <v>77</v>
      </c>
      <c r="C42" s="13"/>
    </row>
  </sheetData>
  <sheetProtection/>
  <mergeCells count="5">
    <mergeCell ref="A1:B1"/>
    <mergeCell ref="A4:C4"/>
    <mergeCell ref="A5:C5"/>
    <mergeCell ref="A2:B2"/>
    <mergeCell ref="A3:B3"/>
  </mergeCells>
  <printOptions/>
  <pageMargins left="1.12" right="0.1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B4" sqref="B4:K4"/>
    </sheetView>
  </sheetViews>
  <sheetFormatPr defaultColWidth="10.00390625" defaultRowHeight="15"/>
  <cols>
    <col min="1" max="1" width="5.28125" style="42" customWidth="1"/>
    <col min="2" max="2" width="29.7109375" style="42" customWidth="1"/>
    <col min="3" max="3" width="10.7109375" style="42" customWidth="1"/>
    <col min="4" max="4" width="10.7109375" style="155" customWidth="1"/>
    <col min="5" max="11" width="10.7109375" style="42" customWidth="1"/>
    <col min="12" max="16" width="8.8515625" style="42" customWidth="1"/>
    <col min="17" max="16384" width="10.00390625" style="42" customWidth="1"/>
  </cols>
  <sheetData>
    <row r="1" spans="1:15" ht="21" customHeight="1">
      <c r="A1" s="257" t="s">
        <v>137</v>
      </c>
      <c r="B1" s="257"/>
      <c r="C1" s="257"/>
      <c r="D1" s="147"/>
      <c r="E1" s="38"/>
      <c r="F1" s="39"/>
      <c r="G1" s="39"/>
      <c r="H1" s="38"/>
      <c r="I1" s="39"/>
      <c r="J1" s="39"/>
      <c r="K1" s="40" t="s">
        <v>133</v>
      </c>
      <c r="L1" s="39"/>
      <c r="M1" s="41"/>
      <c r="O1" s="43"/>
    </row>
    <row r="2" spans="1:16" ht="19.5" customHeight="1">
      <c r="A2" s="247"/>
      <c r="B2" s="247"/>
      <c r="C2" s="247"/>
      <c r="D2" s="148"/>
      <c r="E2" s="39"/>
      <c r="F2" s="39"/>
      <c r="G2" s="39"/>
      <c r="H2" s="39"/>
      <c r="I2" s="39"/>
      <c r="J2" s="39"/>
      <c r="K2" s="39"/>
      <c r="L2" s="39"/>
      <c r="M2" s="41"/>
      <c r="N2" s="41"/>
      <c r="O2" s="41"/>
      <c r="P2" s="41"/>
    </row>
    <row r="3" spans="1:16" ht="21" customHeight="1">
      <c r="A3" s="257" t="s">
        <v>258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44"/>
      <c r="M3" s="45"/>
      <c r="N3" s="45"/>
      <c r="O3" s="45"/>
      <c r="P3" s="45"/>
    </row>
    <row r="4" spans="1:16" ht="18" customHeight="1">
      <c r="A4" s="46"/>
      <c r="B4" s="240" t="s">
        <v>365</v>
      </c>
      <c r="C4" s="240"/>
      <c r="D4" s="240"/>
      <c r="E4" s="240"/>
      <c r="F4" s="240"/>
      <c r="G4" s="240"/>
      <c r="H4" s="240"/>
      <c r="I4" s="240"/>
      <c r="J4" s="240"/>
      <c r="K4" s="240"/>
      <c r="L4" s="46"/>
      <c r="M4" s="46"/>
      <c r="N4" s="46"/>
      <c r="O4" s="46"/>
      <c r="P4" s="46"/>
    </row>
    <row r="5" spans="1:16" ht="6.75" customHeight="1">
      <c r="A5" s="47"/>
      <c r="B5" s="47"/>
      <c r="C5" s="39"/>
      <c r="D5" s="14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9.5" customHeight="1">
      <c r="A6" s="48"/>
      <c r="B6" s="48"/>
      <c r="C6" s="49"/>
      <c r="D6" s="149"/>
      <c r="E6" s="50"/>
      <c r="F6" s="50"/>
      <c r="G6" s="49"/>
      <c r="H6" s="258"/>
      <c r="I6" s="258"/>
      <c r="J6" s="49"/>
      <c r="K6" s="51" t="s">
        <v>172</v>
      </c>
      <c r="L6" s="49"/>
      <c r="M6" s="49"/>
      <c r="O6" s="52"/>
      <c r="P6" s="51"/>
    </row>
    <row r="7" spans="1:11" s="53" customFormat="1" ht="27.75" customHeight="1">
      <c r="A7" s="259" t="s">
        <v>0</v>
      </c>
      <c r="B7" s="259" t="s">
        <v>101</v>
      </c>
      <c r="C7" s="259" t="s">
        <v>107</v>
      </c>
      <c r="D7" s="261" t="s">
        <v>177</v>
      </c>
      <c r="E7" s="263" t="s">
        <v>102</v>
      </c>
      <c r="F7" s="254" t="s">
        <v>103</v>
      </c>
      <c r="G7" s="255" t="s">
        <v>104</v>
      </c>
      <c r="H7" s="256" t="s">
        <v>105</v>
      </c>
      <c r="I7" s="256"/>
      <c r="J7" s="256"/>
      <c r="K7" s="255" t="s">
        <v>106</v>
      </c>
    </row>
    <row r="8" spans="1:11" s="54" customFormat="1" ht="103.5" customHeight="1">
      <c r="A8" s="260"/>
      <c r="B8" s="260"/>
      <c r="C8" s="260"/>
      <c r="D8" s="262"/>
      <c r="E8" s="263"/>
      <c r="F8" s="254"/>
      <c r="G8" s="255"/>
      <c r="H8" s="236" t="s">
        <v>178</v>
      </c>
      <c r="I8" s="236" t="s">
        <v>179</v>
      </c>
      <c r="J8" s="236" t="s">
        <v>108</v>
      </c>
      <c r="K8" s="255"/>
    </row>
    <row r="9" spans="1:11" s="58" customFormat="1" ht="17.25" customHeight="1">
      <c r="A9" s="55" t="s">
        <v>2</v>
      </c>
      <c r="B9" s="55" t="s">
        <v>3</v>
      </c>
      <c r="C9" s="55">
        <v>1</v>
      </c>
      <c r="D9" s="150">
        <v>2</v>
      </c>
      <c r="E9" s="55">
        <v>3</v>
      </c>
      <c r="F9" s="55">
        <v>4</v>
      </c>
      <c r="G9" s="56">
        <v>5</v>
      </c>
      <c r="H9" s="56">
        <v>6</v>
      </c>
      <c r="I9" s="56">
        <v>7</v>
      </c>
      <c r="J9" s="56">
        <v>8</v>
      </c>
      <c r="K9" s="57">
        <v>9</v>
      </c>
    </row>
    <row r="10" spans="1:11" s="63" customFormat="1" ht="18.75" customHeight="1">
      <c r="A10" s="59"/>
      <c r="B10" s="60" t="s">
        <v>107</v>
      </c>
      <c r="C10" s="237">
        <f>C11+C52</f>
        <v>246777453.60000002</v>
      </c>
      <c r="D10" s="237">
        <f>D11+D52</f>
        <v>22690000</v>
      </c>
      <c r="E10" s="237">
        <f>E11+E52</f>
        <v>220037453.60000002</v>
      </c>
      <c r="F10" s="237">
        <f>F11+F52</f>
        <v>4050000</v>
      </c>
      <c r="G10" s="61"/>
      <c r="H10" s="62"/>
      <c r="I10" s="62"/>
      <c r="J10" s="62"/>
      <c r="K10" s="62"/>
    </row>
    <row r="11" spans="1:11" s="68" customFormat="1" ht="19.5" customHeight="1">
      <c r="A11" s="64" t="s">
        <v>5</v>
      </c>
      <c r="B11" s="65" t="s">
        <v>180</v>
      </c>
      <c r="C11" s="66">
        <f>C12+C25+C31+C37+C41+C42+C43+C44+C45+C46+C47+C51+C48+C49+C50+C40</f>
        <v>242727453.60000002</v>
      </c>
      <c r="D11" s="66">
        <f>D12+D25+D31+D37+D41+D42+D43+D44+D45+D46+D47+D51+D48+D49+D50</f>
        <v>22690000</v>
      </c>
      <c r="E11" s="66">
        <f>E12+E25+E31+E37+E41+E42+E43+E44+E45+E46+E47+E51+E48+E49+E50+E40</f>
        <v>220037453.60000002</v>
      </c>
      <c r="F11" s="66">
        <f>F12+F25+F31+F37+F41+F42+F43+F44+F45+F46+F47+F51</f>
        <v>0</v>
      </c>
      <c r="G11" s="66"/>
      <c r="H11" s="66"/>
      <c r="I11" s="66"/>
      <c r="J11" s="66"/>
      <c r="K11" s="67"/>
    </row>
    <row r="12" spans="1:11" s="68" customFormat="1" ht="19.5" customHeight="1">
      <c r="A12" s="64">
        <v>1</v>
      </c>
      <c r="B12" s="69" t="s">
        <v>181</v>
      </c>
      <c r="C12" s="66">
        <f>SUM(C13:C24)</f>
        <v>171052002.60000002</v>
      </c>
      <c r="D12" s="151"/>
      <c r="E12" s="66">
        <f>SUM(E13:E24)</f>
        <v>171052002.60000002</v>
      </c>
      <c r="F12" s="66"/>
      <c r="G12" s="66"/>
      <c r="H12" s="66"/>
      <c r="I12" s="66"/>
      <c r="J12" s="66"/>
      <c r="K12" s="67"/>
    </row>
    <row r="13" spans="1:11" s="68" customFormat="1" ht="19.5" customHeight="1">
      <c r="A13" s="64"/>
      <c r="B13" s="70" t="s">
        <v>182</v>
      </c>
      <c r="C13" s="71">
        <f>D13+E13</f>
        <v>3877835.3</v>
      </c>
      <c r="D13" s="152"/>
      <c r="E13" s="71">
        <v>3877835.3</v>
      </c>
      <c r="F13" s="66"/>
      <c r="G13" s="66"/>
      <c r="H13" s="66"/>
      <c r="I13" s="66"/>
      <c r="J13" s="66"/>
      <c r="K13" s="67"/>
    </row>
    <row r="14" spans="1:11" s="68" customFormat="1" ht="19.5" customHeight="1">
      <c r="A14" s="64"/>
      <c r="B14" s="72" t="s">
        <v>183</v>
      </c>
      <c r="C14" s="71">
        <f aca="true" t="shared" si="0" ref="C14:C24">D14+E14</f>
        <v>2146867</v>
      </c>
      <c r="D14" s="152"/>
      <c r="E14" s="71">
        <f>960067+466800+720000</f>
        <v>2146867</v>
      </c>
      <c r="F14" s="66"/>
      <c r="G14" s="66"/>
      <c r="H14" s="66"/>
      <c r="I14" s="66"/>
      <c r="J14" s="66"/>
      <c r="K14" s="67"/>
    </row>
    <row r="15" spans="1:11" s="68" customFormat="1" ht="19.5" customHeight="1">
      <c r="A15" s="64"/>
      <c r="B15" s="72" t="s">
        <v>141</v>
      </c>
      <c r="C15" s="71">
        <f t="shared" si="0"/>
        <v>785022</v>
      </c>
      <c r="D15" s="152"/>
      <c r="E15" s="71">
        <v>785022</v>
      </c>
      <c r="F15" s="66"/>
      <c r="G15" s="66"/>
      <c r="H15" s="66"/>
      <c r="I15" s="66"/>
      <c r="J15" s="66"/>
      <c r="K15" s="67"/>
    </row>
    <row r="16" spans="1:11" s="68" customFormat="1" ht="19.5" customHeight="1">
      <c r="A16" s="64"/>
      <c r="B16" s="72" t="s">
        <v>142</v>
      </c>
      <c r="C16" s="71">
        <f t="shared" si="0"/>
        <v>3045117</v>
      </c>
      <c r="D16" s="152"/>
      <c r="E16" s="71">
        <f>1025117+220000+500000+1300000</f>
        <v>3045117</v>
      </c>
      <c r="F16" s="66"/>
      <c r="G16" s="66"/>
      <c r="H16" s="66"/>
      <c r="I16" s="66"/>
      <c r="J16" s="66"/>
      <c r="K16" s="67"/>
    </row>
    <row r="17" spans="1:11" s="68" customFormat="1" ht="19.5" customHeight="1">
      <c r="A17" s="64"/>
      <c r="B17" s="72" t="s">
        <v>184</v>
      </c>
      <c r="C17" s="71">
        <f t="shared" si="0"/>
        <v>942055</v>
      </c>
      <c r="D17" s="152"/>
      <c r="E17" s="71">
        <v>942055</v>
      </c>
      <c r="F17" s="66"/>
      <c r="G17" s="66"/>
      <c r="H17" s="66"/>
      <c r="I17" s="66"/>
      <c r="J17" s="66"/>
      <c r="K17" s="67"/>
    </row>
    <row r="18" spans="1:11" s="68" customFormat="1" ht="19.5" customHeight="1">
      <c r="A18" s="64"/>
      <c r="B18" s="72" t="s">
        <v>143</v>
      </c>
      <c r="C18" s="71">
        <f t="shared" si="0"/>
        <v>128399139</v>
      </c>
      <c r="D18" s="152"/>
      <c r="E18" s="71">
        <f>860374+22524369+61260601+42851745+902050</f>
        <v>128399139</v>
      </c>
      <c r="F18" s="66"/>
      <c r="G18" s="66"/>
      <c r="H18" s="66"/>
      <c r="I18" s="66"/>
      <c r="J18" s="66"/>
      <c r="K18" s="67"/>
    </row>
    <row r="19" spans="1:11" s="68" customFormat="1" ht="19.5" customHeight="1">
      <c r="A19" s="64"/>
      <c r="B19" s="72" t="s">
        <v>144</v>
      </c>
      <c r="C19" s="71">
        <f t="shared" si="0"/>
        <v>560598</v>
      </c>
      <c r="D19" s="152"/>
      <c r="E19" s="71">
        <v>560598</v>
      </c>
      <c r="F19" s="66"/>
      <c r="G19" s="66"/>
      <c r="H19" s="66"/>
      <c r="I19" s="66"/>
      <c r="J19" s="66"/>
      <c r="K19" s="67"/>
    </row>
    <row r="20" spans="1:11" s="68" customFormat="1" ht="19.5" customHeight="1">
      <c r="A20" s="64"/>
      <c r="B20" s="72" t="s">
        <v>185</v>
      </c>
      <c r="C20" s="71">
        <f t="shared" si="0"/>
        <v>22678809</v>
      </c>
      <c r="D20" s="152"/>
      <c r="E20" s="71">
        <f>1128409+1012400+19500000+1038000</f>
        <v>22678809</v>
      </c>
      <c r="F20" s="66"/>
      <c r="G20" s="66"/>
      <c r="H20" s="66"/>
      <c r="I20" s="66"/>
      <c r="J20" s="66"/>
      <c r="K20" s="67"/>
    </row>
    <row r="21" spans="1:11" s="68" customFormat="1" ht="19.5" customHeight="1">
      <c r="A21" s="64"/>
      <c r="B21" s="72" t="s">
        <v>186</v>
      </c>
      <c r="C21" s="71">
        <f t="shared" si="0"/>
        <v>643328</v>
      </c>
      <c r="D21" s="152"/>
      <c r="E21" s="71">
        <f>549248+94080</f>
        <v>643328</v>
      </c>
      <c r="F21" s="66"/>
      <c r="G21" s="66"/>
      <c r="H21" s="66"/>
      <c r="I21" s="66"/>
      <c r="J21" s="66"/>
      <c r="K21" s="67"/>
    </row>
    <row r="22" spans="1:11" s="68" customFormat="1" ht="19.5" customHeight="1">
      <c r="A22" s="64"/>
      <c r="B22" s="72" t="s">
        <v>187</v>
      </c>
      <c r="C22" s="71">
        <f t="shared" si="0"/>
        <v>3980741</v>
      </c>
      <c r="D22" s="152"/>
      <c r="E22" s="71">
        <f>738741+3242000</f>
        <v>3980741</v>
      </c>
      <c r="F22" s="66"/>
      <c r="G22" s="66"/>
      <c r="H22" s="66"/>
      <c r="I22" s="66"/>
      <c r="J22" s="66"/>
      <c r="K22" s="67"/>
    </row>
    <row r="23" spans="1:11" s="68" customFormat="1" ht="19.5" customHeight="1">
      <c r="A23" s="64"/>
      <c r="B23" s="72" t="s">
        <v>188</v>
      </c>
      <c r="C23" s="71">
        <f t="shared" si="0"/>
        <v>3068661</v>
      </c>
      <c r="D23" s="152"/>
      <c r="E23" s="71">
        <f>1193532+700000+1167769+7360</f>
        <v>3068661</v>
      </c>
      <c r="F23" s="66"/>
      <c r="G23" s="66"/>
      <c r="H23" s="66"/>
      <c r="I23" s="66"/>
      <c r="J23" s="66"/>
      <c r="K23" s="67"/>
    </row>
    <row r="24" spans="1:11" s="68" customFormat="1" ht="19.5" customHeight="1">
      <c r="A24" s="64"/>
      <c r="B24" s="72" t="s">
        <v>189</v>
      </c>
      <c r="C24" s="71">
        <f t="shared" si="0"/>
        <v>923830.3</v>
      </c>
      <c r="D24" s="152"/>
      <c r="E24" s="71">
        <v>923830.3</v>
      </c>
      <c r="F24" s="66"/>
      <c r="G24" s="66"/>
      <c r="H24" s="66"/>
      <c r="I24" s="66"/>
      <c r="J24" s="66"/>
      <c r="K24" s="67"/>
    </row>
    <row r="25" spans="1:11" s="68" customFormat="1" ht="19.5" customHeight="1">
      <c r="A25" s="64">
        <v>2</v>
      </c>
      <c r="B25" s="69" t="s">
        <v>190</v>
      </c>
      <c r="C25" s="66">
        <f>SUM(C26:C30)</f>
        <v>8013487</v>
      </c>
      <c r="D25" s="151">
        <f>SUM(D26:D30)</f>
        <v>0</v>
      </c>
      <c r="E25" s="66">
        <f>SUM(E26:E30)</f>
        <v>8013487</v>
      </c>
      <c r="F25" s="66"/>
      <c r="G25" s="66"/>
      <c r="H25" s="66"/>
      <c r="I25" s="66"/>
      <c r="J25" s="66"/>
      <c r="K25" s="67"/>
    </row>
    <row r="26" spans="1:11" s="68" customFormat="1" ht="19.5" customHeight="1">
      <c r="A26" s="64"/>
      <c r="B26" s="72" t="s">
        <v>191</v>
      </c>
      <c r="C26" s="71">
        <f>D26+E26</f>
        <v>3687806</v>
      </c>
      <c r="D26" s="152"/>
      <c r="E26" s="71">
        <v>3687806</v>
      </c>
      <c r="F26" s="66"/>
      <c r="G26" s="66"/>
      <c r="H26" s="66"/>
      <c r="I26" s="66"/>
      <c r="J26" s="66"/>
      <c r="K26" s="67"/>
    </row>
    <row r="27" spans="1:11" s="68" customFormat="1" ht="19.5" customHeight="1">
      <c r="A27" s="64"/>
      <c r="B27" s="72" t="s">
        <v>192</v>
      </c>
      <c r="C27" s="71">
        <f>D27+E27</f>
        <v>1195027</v>
      </c>
      <c r="D27" s="152"/>
      <c r="E27" s="71">
        <v>1195027</v>
      </c>
      <c r="F27" s="66"/>
      <c r="G27" s="66"/>
      <c r="H27" s="66"/>
      <c r="I27" s="66"/>
      <c r="J27" s="66"/>
      <c r="K27" s="67"/>
    </row>
    <row r="28" spans="1:11" s="68" customFormat="1" ht="19.5" customHeight="1">
      <c r="A28" s="64"/>
      <c r="B28" s="72" t="s">
        <v>193</v>
      </c>
      <c r="C28" s="71">
        <f>D28+E28</f>
        <v>916569</v>
      </c>
      <c r="D28" s="152"/>
      <c r="E28" s="71">
        <v>916569</v>
      </c>
      <c r="F28" s="66"/>
      <c r="G28" s="66"/>
      <c r="H28" s="66"/>
      <c r="I28" s="66"/>
      <c r="J28" s="66"/>
      <c r="K28" s="67"/>
    </row>
    <row r="29" spans="1:11" s="68" customFormat="1" ht="19.5" customHeight="1">
      <c r="A29" s="64"/>
      <c r="B29" s="72" t="s">
        <v>194</v>
      </c>
      <c r="C29" s="71">
        <f>D29+E29</f>
        <v>1225146</v>
      </c>
      <c r="D29" s="152"/>
      <c r="E29" s="71">
        <v>1225146</v>
      </c>
      <c r="F29" s="66"/>
      <c r="G29" s="66"/>
      <c r="H29" s="66"/>
      <c r="I29" s="66"/>
      <c r="J29" s="66"/>
      <c r="K29" s="67"/>
    </row>
    <row r="30" spans="1:11" s="68" customFormat="1" ht="19.5" customHeight="1">
      <c r="A30" s="64"/>
      <c r="B30" s="72" t="s">
        <v>145</v>
      </c>
      <c r="C30" s="71">
        <f>D30+E30</f>
        <v>988939</v>
      </c>
      <c r="D30" s="152"/>
      <c r="E30" s="71">
        <v>988939</v>
      </c>
      <c r="F30" s="66"/>
      <c r="G30" s="66"/>
      <c r="H30" s="66"/>
      <c r="I30" s="66"/>
      <c r="J30" s="66"/>
      <c r="K30" s="67"/>
    </row>
    <row r="31" spans="1:11" s="68" customFormat="1" ht="19.5" customHeight="1">
      <c r="A31" s="64">
        <v>3</v>
      </c>
      <c r="B31" s="69" t="s">
        <v>195</v>
      </c>
      <c r="C31" s="66">
        <f>SUM(C32:C36)</f>
        <v>3480904</v>
      </c>
      <c r="D31" s="151">
        <f>SUM(D32:D36)</f>
        <v>0</v>
      </c>
      <c r="E31" s="66">
        <f>SUM(E32:E36)</f>
        <v>3480904</v>
      </c>
      <c r="F31" s="66"/>
      <c r="G31" s="66"/>
      <c r="H31" s="66"/>
      <c r="I31" s="66"/>
      <c r="J31" s="66"/>
      <c r="K31" s="67"/>
    </row>
    <row r="32" spans="1:11" s="68" customFormat="1" ht="19.5" customHeight="1">
      <c r="A32" s="64"/>
      <c r="B32" s="72" t="s">
        <v>196</v>
      </c>
      <c r="C32" s="71">
        <f>D32+E32</f>
        <v>826876</v>
      </c>
      <c r="D32" s="152"/>
      <c r="E32" s="71">
        <v>826876</v>
      </c>
      <c r="F32" s="66"/>
      <c r="G32" s="66"/>
      <c r="H32" s="66"/>
      <c r="I32" s="66"/>
      <c r="J32" s="66"/>
      <c r="K32" s="67"/>
    </row>
    <row r="33" spans="1:11" s="68" customFormat="1" ht="19.5" customHeight="1">
      <c r="A33" s="64"/>
      <c r="B33" s="72" t="s">
        <v>197</v>
      </c>
      <c r="C33" s="71">
        <f>D33+E33</f>
        <v>918653</v>
      </c>
      <c r="D33" s="152"/>
      <c r="E33" s="71">
        <v>918653</v>
      </c>
      <c r="F33" s="66"/>
      <c r="G33" s="66"/>
      <c r="H33" s="66"/>
      <c r="I33" s="66"/>
      <c r="J33" s="66"/>
      <c r="K33" s="67"/>
    </row>
    <row r="34" spans="1:11" s="68" customFormat="1" ht="19.5" customHeight="1">
      <c r="A34" s="64"/>
      <c r="B34" s="72" t="s">
        <v>198</v>
      </c>
      <c r="C34" s="71">
        <f>D34+E34</f>
        <v>700207</v>
      </c>
      <c r="D34" s="152"/>
      <c r="E34" s="71">
        <v>700207</v>
      </c>
      <c r="F34" s="66"/>
      <c r="G34" s="66"/>
      <c r="H34" s="66"/>
      <c r="I34" s="66"/>
      <c r="J34" s="66"/>
      <c r="K34" s="67"/>
    </row>
    <row r="35" spans="1:11" s="68" customFormat="1" ht="19.5" customHeight="1">
      <c r="A35" s="64"/>
      <c r="B35" s="72" t="s">
        <v>146</v>
      </c>
      <c r="C35" s="71">
        <f>D35+E35</f>
        <v>536757</v>
      </c>
      <c r="D35" s="152"/>
      <c r="E35" s="71">
        <v>536757</v>
      </c>
      <c r="F35" s="66"/>
      <c r="G35" s="66"/>
      <c r="H35" s="66"/>
      <c r="I35" s="66"/>
      <c r="J35" s="66"/>
      <c r="K35" s="67"/>
    </row>
    <row r="36" spans="1:11" s="68" customFormat="1" ht="19.5" customHeight="1">
      <c r="A36" s="64"/>
      <c r="B36" s="72" t="s">
        <v>199</v>
      </c>
      <c r="C36" s="71">
        <f>D36+E36</f>
        <v>498411</v>
      </c>
      <c r="D36" s="152"/>
      <c r="E36" s="71">
        <v>498411</v>
      </c>
      <c r="F36" s="66"/>
      <c r="G36" s="66"/>
      <c r="H36" s="66"/>
      <c r="I36" s="66"/>
      <c r="J36" s="66"/>
      <c r="K36" s="67"/>
    </row>
    <row r="37" spans="1:11" s="68" customFormat="1" ht="19.5" customHeight="1">
      <c r="A37" s="64">
        <v>4</v>
      </c>
      <c r="B37" s="69" t="s">
        <v>200</v>
      </c>
      <c r="C37" s="66">
        <f>SUM(C38:C39)</f>
        <v>326667</v>
      </c>
      <c r="D37" s="151">
        <f>SUM(D38:D39)</f>
        <v>0</v>
      </c>
      <c r="E37" s="66">
        <f>SUM(E38:E39)</f>
        <v>326667</v>
      </c>
      <c r="F37" s="66"/>
      <c r="G37" s="66"/>
      <c r="H37" s="66"/>
      <c r="I37" s="66"/>
      <c r="J37" s="66"/>
      <c r="K37" s="67"/>
    </row>
    <row r="38" spans="1:11" s="68" customFormat="1" ht="19.5" customHeight="1">
      <c r="A38" s="64"/>
      <c r="B38" s="72" t="s">
        <v>201</v>
      </c>
      <c r="C38" s="71">
        <f aca="true" t="shared" si="1" ref="C38:C50">D38+E38</f>
        <v>207194</v>
      </c>
      <c r="D38" s="152"/>
      <c r="E38" s="71">
        <v>207194</v>
      </c>
      <c r="F38" s="66"/>
      <c r="G38" s="66"/>
      <c r="H38" s="66"/>
      <c r="I38" s="66"/>
      <c r="J38" s="66"/>
      <c r="K38" s="67"/>
    </row>
    <row r="39" spans="1:11" s="68" customFormat="1" ht="19.5" customHeight="1">
      <c r="A39" s="64"/>
      <c r="B39" s="72" t="s">
        <v>147</v>
      </c>
      <c r="C39" s="71">
        <f t="shared" si="1"/>
        <v>119473</v>
      </c>
      <c r="D39" s="152"/>
      <c r="E39" s="71">
        <v>119473</v>
      </c>
      <c r="F39" s="66"/>
      <c r="G39" s="66"/>
      <c r="H39" s="66"/>
      <c r="I39" s="66"/>
      <c r="J39" s="66"/>
      <c r="K39" s="67"/>
    </row>
    <row r="40" spans="1:11" s="68" customFormat="1" ht="19.5" customHeight="1">
      <c r="A40" s="64">
        <v>5</v>
      </c>
      <c r="B40" s="73" t="s">
        <v>259</v>
      </c>
      <c r="C40" s="66">
        <f t="shared" si="1"/>
        <v>296658</v>
      </c>
      <c r="D40" s="151"/>
      <c r="E40" s="66">
        <v>296658</v>
      </c>
      <c r="F40" s="66"/>
      <c r="G40" s="66"/>
      <c r="H40" s="66"/>
      <c r="I40" s="66"/>
      <c r="J40" s="66"/>
      <c r="K40" s="67"/>
    </row>
    <row r="41" spans="1:11" s="68" customFormat="1" ht="19.5" customHeight="1">
      <c r="A41" s="64">
        <v>6</v>
      </c>
      <c r="B41" s="73" t="s">
        <v>202</v>
      </c>
      <c r="C41" s="66">
        <f t="shared" si="1"/>
        <v>1255500</v>
      </c>
      <c r="D41" s="151"/>
      <c r="E41" s="66">
        <v>1255500</v>
      </c>
      <c r="F41" s="66"/>
      <c r="G41" s="66"/>
      <c r="H41" s="66"/>
      <c r="I41" s="66"/>
      <c r="J41" s="66"/>
      <c r="K41" s="67"/>
    </row>
    <row r="42" spans="1:11" s="68" customFormat="1" ht="19.5" customHeight="1">
      <c r="A42" s="64">
        <v>7</v>
      </c>
      <c r="B42" s="73" t="s">
        <v>203</v>
      </c>
      <c r="C42" s="66">
        <f t="shared" si="1"/>
        <v>2118216</v>
      </c>
      <c r="D42" s="151"/>
      <c r="E42" s="66">
        <v>2118216</v>
      </c>
      <c r="F42" s="66"/>
      <c r="G42" s="66"/>
      <c r="H42" s="66"/>
      <c r="I42" s="66"/>
      <c r="J42" s="66"/>
      <c r="K42" s="67"/>
    </row>
    <row r="43" spans="1:11" s="68" customFormat="1" ht="19.5" customHeight="1">
      <c r="A43" s="64">
        <v>8</v>
      </c>
      <c r="B43" s="73" t="s">
        <v>222</v>
      </c>
      <c r="C43" s="66">
        <f t="shared" si="1"/>
        <v>2779867</v>
      </c>
      <c r="D43" s="151"/>
      <c r="E43" s="66">
        <f>1752122+564693+463052</f>
        <v>2779867</v>
      </c>
      <c r="F43" s="66"/>
      <c r="G43" s="66"/>
      <c r="H43" s="66"/>
      <c r="I43" s="66"/>
      <c r="J43" s="66"/>
      <c r="K43" s="67"/>
    </row>
    <row r="44" spans="1:11" s="68" customFormat="1" ht="19.5" customHeight="1">
      <c r="A44" s="64">
        <v>9</v>
      </c>
      <c r="B44" s="73" t="s">
        <v>204</v>
      </c>
      <c r="C44" s="66">
        <f t="shared" si="1"/>
        <v>728640</v>
      </c>
      <c r="D44" s="151"/>
      <c r="E44" s="66">
        <f>736000-7360</f>
        <v>728640</v>
      </c>
      <c r="F44" s="66"/>
      <c r="G44" s="66"/>
      <c r="H44" s="66"/>
      <c r="I44" s="66"/>
      <c r="J44" s="66"/>
      <c r="K44" s="67"/>
    </row>
    <row r="45" spans="1:11" s="53" customFormat="1" ht="18.75" customHeight="1">
      <c r="A45" s="64">
        <v>10</v>
      </c>
      <c r="B45" s="75" t="s">
        <v>205</v>
      </c>
      <c r="C45" s="66">
        <f t="shared" si="1"/>
        <v>1695000</v>
      </c>
      <c r="D45" s="76"/>
      <c r="E45" s="76">
        <v>1695000</v>
      </c>
      <c r="F45" s="77"/>
      <c r="G45" s="77"/>
      <c r="H45" s="77"/>
      <c r="I45" s="77"/>
      <c r="J45" s="77"/>
      <c r="K45" s="77"/>
    </row>
    <row r="46" spans="1:11" s="53" customFormat="1" ht="18.75" customHeight="1">
      <c r="A46" s="64">
        <v>11</v>
      </c>
      <c r="B46" s="146" t="s">
        <v>139</v>
      </c>
      <c r="C46" s="66">
        <f t="shared" si="1"/>
        <v>9388762</v>
      </c>
      <c r="D46" s="76"/>
      <c r="E46" s="76">
        <v>9388762</v>
      </c>
      <c r="F46" s="77"/>
      <c r="G46" s="77"/>
      <c r="H46" s="77"/>
      <c r="I46" s="77"/>
      <c r="J46" s="77"/>
      <c r="K46" s="77"/>
    </row>
    <row r="47" spans="1:11" s="53" customFormat="1" ht="18.75" customHeight="1">
      <c r="A47" s="64">
        <v>12</v>
      </c>
      <c r="B47" s="75" t="s">
        <v>223</v>
      </c>
      <c r="C47" s="66">
        <f t="shared" si="1"/>
        <v>5441750</v>
      </c>
      <c r="D47" s="76"/>
      <c r="E47" s="76">
        <v>5441750</v>
      </c>
      <c r="F47" s="77"/>
      <c r="G47" s="77"/>
      <c r="H47" s="77"/>
      <c r="I47" s="77"/>
      <c r="J47" s="77"/>
      <c r="K47" s="77"/>
    </row>
    <row r="48" spans="1:11" s="53" customFormat="1" ht="28.5" customHeight="1">
      <c r="A48" s="64">
        <v>13</v>
      </c>
      <c r="B48" s="75" t="s">
        <v>226</v>
      </c>
      <c r="C48" s="66">
        <f t="shared" si="1"/>
        <v>8400000</v>
      </c>
      <c r="D48" s="76"/>
      <c r="E48" s="76">
        <v>8400000</v>
      </c>
      <c r="F48" s="77"/>
      <c r="G48" s="77"/>
      <c r="H48" s="77"/>
      <c r="I48" s="77"/>
      <c r="J48" s="77"/>
      <c r="K48" s="77"/>
    </row>
    <row r="49" spans="1:11" s="53" customFormat="1" ht="51" customHeight="1">
      <c r="A49" s="64">
        <v>14</v>
      </c>
      <c r="B49" s="75" t="s">
        <v>224</v>
      </c>
      <c r="C49" s="156">
        <f t="shared" si="1"/>
        <v>1740000</v>
      </c>
      <c r="D49" s="76"/>
      <c r="E49" s="76">
        <v>1740000</v>
      </c>
      <c r="F49" s="77"/>
      <c r="G49" s="77"/>
      <c r="H49" s="77"/>
      <c r="I49" s="77"/>
      <c r="J49" s="77"/>
      <c r="K49" s="77"/>
    </row>
    <row r="50" spans="1:11" s="53" customFormat="1" ht="34.5" customHeight="1">
      <c r="A50" s="64">
        <v>15</v>
      </c>
      <c r="B50" s="75" t="s">
        <v>225</v>
      </c>
      <c r="C50" s="156">
        <f t="shared" si="1"/>
        <v>3320000</v>
      </c>
      <c r="D50" s="76"/>
      <c r="E50" s="76">
        <v>3320000</v>
      </c>
      <c r="F50" s="77"/>
      <c r="G50" s="77"/>
      <c r="H50" s="77"/>
      <c r="I50" s="77"/>
      <c r="J50" s="77"/>
      <c r="K50" s="77"/>
    </row>
    <row r="51" spans="1:11" s="53" customFormat="1" ht="18.75" customHeight="1">
      <c r="A51" s="64">
        <v>16</v>
      </c>
      <c r="B51" s="75" t="s">
        <v>21</v>
      </c>
      <c r="C51" s="156">
        <f>D51</f>
        <v>22690000</v>
      </c>
      <c r="D51" s="76">
        <v>22690000</v>
      </c>
      <c r="E51" s="76"/>
      <c r="F51" s="77"/>
      <c r="G51" s="77"/>
      <c r="H51" s="77"/>
      <c r="I51" s="77"/>
      <c r="J51" s="77"/>
      <c r="K51" s="77"/>
    </row>
    <row r="52" spans="1:11" s="79" customFormat="1" ht="18.75" customHeight="1">
      <c r="A52" s="74" t="s">
        <v>10</v>
      </c>
      <c r="B52" s="65" t="s">
        <v>103</v>
      </c>
      <c r="C52" s="66">
        <f>D52+E52+F52</f>
        <v>4050000</v>
      </c>
      <c r="D52" s="151"/>
      <c r="E52" s="66"/>
      <c r="F52" s="66">
        <v>4050000</v>
      </c>
      <c r="G52" s="66"/>
      <c r="H52" s="66"/>
      <c r="I52" s="66"/>
      <c r="J52" s="66"/>
      <c r="K52" s="78"/>
    </row>
    <row r="53" spans="1:11" s="81" customFormat="1" ht="30.75" customHeight="1">
      <c r="A53" s="74" t="s">
        <v>14</v>
      </c>
      <c r="B53" s="65" t="s">
        <v>104</v>
      </c>
      <c r="C53" s="66"/>
      <c r="D53" s="151"/>
      <c r="E53" s="66"/>
      <c r="F53" s="66"/>
      <c r="G53" s="66"/>
      <c r="H53" s="66"/>
      <c r="I53" s="66"/>
      <c r="J53" s="66"/>
      <c r="K53" s="80"/>
    </row>
    <row r="54" spans="1:11" s="79" customFormat="1" ht="31.5" customHeight="1">
      <c r="A54" s="74" t="s">
        <v>16</v>
      </c>
      <c r="B54" s="65" t="s">
        <v>206</v>
      </c>
      <c r="C54" s="66"/>
      <c r="D54" s="151"/>
      <c r="E54" s="66"/>
      <c r="F54" s="66"/>
      <c r="G54" s="66"/>
      <c r="H54" s="66"/>
      <c r="I54" s="66"/>
      <c r="J54" s="66"/>
      <c r="K54" s="78"/>
    </row>
    <row r="55" spans="1:11" s="79" customFormat="1" ht="34.5" customHeight="1">
      <c r="A55" s="82" t="s">
        <v>109</v>
      </c>
      <c r="B55" s="83" t="s">
        <v>106</v>
      </c>
      <c r="C55" s="84"/>
      <c r="D55" s="153"/>
      <c r="E55" s="84"/>
      <c r="F55" s="84"/>
      <c r="G55" s="84"/>
      <c r="H55" s="84"/>
      <c r="I55" s="84"/>
      <c r="J55" s="84"/>
      <c r="K55" s="85"/>
    </row>
    <row r="56" spans="1:16" ht="22.5" customHeight="1">
      <c r="A56" s="49"/>
      <c r="B56" s="49"/>
      <c r="C56" s="49"/>
      <c r="D56" s="149"/>
      <c r="E56" s="49"/>
      <c r="F56" s="49"/>
      <c r="G56" s="49"/>
      <c r="H56" s="49"/>
      <c r="I56" s="49"/>
      <c r="J56" s="49"/>
      <c r="K56" s="49"/>
      <c r="L56" s="49"/>
      <c r="M56" s="86"/>
      <c r="N56" s="86"/>
      <c r="O56" s="86"/>
      <c r="P56" s="86"/>
    </row>
    <row r="57" spans="1:16" ht="18">
      <c r="A57" s="86"/>
      <c r="B57" s="86"/>
      <c r="C57" s="86"/>
      <c r="D57" s="154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1:16" ht="18">
      <c r="A58" s="86"/>
      <c r="B58" s="86"/>
      <c r="C58" s="86"/>
      <c r="D58" s="154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1:16" ht="18">
      <c r="A59" s="86"/>
      <c r="B59" s="86"/>
      <c r="C59" s="86"/>
      <c r="D59" s="154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1:16" ht="18">
      <c r="A60" s="86"/>
      <c r="B60" s="86"/>
      <c r="C60" s="86"/>
      <c r="D60" s="154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</sheetData>
  <sheetProtection/>
  <mergeCells count="14">
    <mergeCell ref="B7:B8"/>
    <mergeCell ref="C7:C8"/>
    <mergeCell ref="D7:D8"/>
    <mergeCell ref="E7:E8"/>
    <mergeCell ref="F7:F8"/>
    <mergeCell ref="A2:C2"/>
    <mergeCell ref="G7:G8"/>
    <mergeCell ref="H7:J7"/>
    <mergeCell ref="K7:K8"/>
    <mergeCell ref="A1:C1"/>
    <mergeCell ref="H6:I6"/>
    <mergeCell ref="A7:A8"/>
    <mergeCell ref="B4:K4"/>
    <mergeCell ref="A3:K3"/>
  </mergeCells>
  <printOptions/>
  <pageMargins left="0.97" right="0.24" top="0.99" bottom="0.27" header="0.3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4" sqref="A4:Q4"/>
    </sheetView>
  </sheetViews>
  <sheetFormatPr defaultColWidth="9.140625" defaultRowHeight="15"/>
  <cols>
    <col min="1" max="1" width="4.8515625" style="0" customWidth="1"/>
    <col min="2" max="2" width="25.57421875" style="0" customWidth="1"/>
    <col min="3" max="3" width="11.140625" style="0" customWidth="1"/>
    <col min="4" max="4" width="10.57421875" style="0" customWidth="1"/>
    <col min="5" max="5" width="6.7109375" style="0" customWidth="1"/>
    <col min="6" max="6" width="5.7109375" style="0" customWidth="1"/>
    <col min="7" max="7" width="9.8515625" style="0" customWidth="1"/>
    <col min="8" max="8" width="8.7109375" style="0" customWidth="1"/>
    <col min="9" max="9" width="6.57421875" style="0" customWidth="1"/>
    <col min="10" max="10" width="5.421875" style="0" customWidth="1"/>
    <col min="11" max="11" width="6.8515625" style="0" customWidth="1"/>
    <col min="12" max="12" width="10.8515625" style="0" customWidth="1"/>
    <col min="13" max="13" width="6.7109375" style="0" customWidth="1"/>
    <col min="14" max="14" width="10.57421875" style="0" customWidth="1"/>
    <col min="15" max="15" width="6.57421875" style="0" customWidth="1"/>
    <col min="16" max="16" width="9.8515625" style="0" customWidth="1"/>
    <col min="17" max="17" width="8.57421875" style="0" customWidth="1"/>
  </cols>
  <sheetData>
    <row r="1" spans="1:17" ht="17.25" customHeight="1">
      <c r="A1" s="267" t="s">
        <v>220</v>
      </c>
      <c r="B1" s="267"/>
      <c r="C1" s="267"/>
      <c r="D1" s="267"/>
      <c r="E1" s="267"/>
      <c r="F1" s="267"/>
      <c r="N1" s="264" t="s">
        <v>134</v>
      </c>
      <c r="O1" s="264"/>
      <c r="P1" s="264"/>
      <c r="Q1" s="264"/>
    </row>
    <row r="2" spans="1:6" ht="16.5" customHeight="1">
      <c r="A2" s="268"/>
      <c r="B2" s="268"/>
      <c r="C2" s="268"/>
      <c r="D2" s="268"/>
      <c r="E2" s="191"/>
      <c r="F2" s="191"/>
    </row>
    <row r="3" spans="1:17" ht="19.5" customHeight="1">
      <c r="A3" s="265" t="s">
        <v>266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4" spans="1:17" ht="19.5" customHeight="1">
      <c r="A4" s="240" t="s">
        <v>365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4:17" ht="19.5" customHeight="1">
      <c r="N5" s="266" t="s">
        <v>149</v>
      </c>
      <c r="O5" s="266"/>
      <c r="P5" s="266"/>
      <c r="Q5" s="266"/>
    </row>
    <row r="6" spans="1:17" ht="14.25">
      <c r="A6" s="246" t="s">
        <v>0</v>
      </c>
      <c r="B6" s="246" t="s">
        <v>101</v>
      </c>
      <c r="C6" s="246" t="s">
        <v>107</v>
      </c>
      <c r="D6" s="246" t="s">
        <v>110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24" customHeight="1">
      <c r="A7" s="246"/>
      <c r="B7" s="246"/>
      <c r="C7" s="246"/>
      <c r="D7" s="246" t="s">
        <v>111</v>
      </c>
      <c r="E7" s="246" t="s">
        <v>112</v>
      </c>
      <c r="F7" s="246" t="s">
        <v>113</v>
      </c>
      <c r="G7" s="246" t="s">
        <v>114</v>
      </c>
      <c r="H7" s="246" t="s">
        <v>115</v>
      </c>
      <c r="I7" s="246" t="s">
        <v>116</v>
      </c>
      <c r="J7" s="246" t="s">
        <v>117</v>
      </c>
      <c r="K7" s="246" t="s">
        <v>118</v>
      </c>
      <c r="L7" s="246" t="s">
        <v>110</v>
      </c>
      <c r="M7" s="246"/>
      <c r="N7" s="246" t="s">
        <v>135</v>
      </c>
      <c r="O7" s="246" t="s">
        <v>119</v>
      </c>
      <c r="P7" s="269" t="s">
        <v>207</v>
      </c>
      <c r="Q7" s="246" t="s">
        <v>208</v>
      </c>
    </row>
    <row r="8" spans="1:17" ht="144.7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32" t="s">
        <v>120</v>
      </c>
      <c r="M8" s="232" t="s">
        <v>121</v>
      </c>
      <c r="N8" s="246"/>
      <c r="O8" s="246"/>
      <c r="P8" s="270"/>
      <c r="Q8" s="246"/>
    </row>
    <row r="9" spans="1:17" ht="14.25">
      <c r="A9" s="199" t="s">
        <v>2</v>
      </c>
      <c r="B9" s="199" t="s">
        <v>3</v>
      </c>
      <c r="C9" s="199">
        <v>1</v>
      </c>
      <c r="D9" s="199">
        <v>2</v>
      </c>
      <c r="E9" s="199">
        <v>3</v>
      </c>
      <c r="F9" s="199">
        <v>4</v>
      </c>
      <c r="G9" s="199">
        <v>5</v>
      </c>
      <c r="H9" s="199">
        <v>6</v>
      </c>
      <c r="I9" s="199">
        <v>7</v>
      </c>
      <c r="J9" s="199">
        <v>8</v>
      </c>
      <c r="K9" s="199">
        <v>9</v>
      </c>
      <c r="L9" s="199">
        <v>10</v>
      </c>
      <c r="M9" s="199">
        <v>11</v>
      </c>
      <c r="N9" s="199">
        <v>12</v>
      </c>
      <c r="O9" s="199">
        <v>13</v>
      </c>
      <c r="P9" s="199">
        <v>14</v>
      </c>
      <c r="Q9" s="199">
        <v>15</v>
      </c>
    </row>
    <row r="10" spans="1:17" ht="18.75" customHeight="1">
      <c r="A10" s="197"/>
      <c r="B10" s="197" t="s">
        <v>107</v>
      </c>
      <c r="C10" s="87">
        <f>SUM(C11:C15)</f>
        <v>22690000</v>
      </c>
      <c r="D10" s="87">
        <f aca="true" t="shared" si="0" ref="D10:Q10">SUM(D11:D15)</f>
        <v>14152000</v>
      </c>
      <c r="E10" s="87">
        <f t="shared" si="0"/>
        <v>0</v>
      </c>
      <c r="F10" s="87">
        <f t="shared" si="0"/>
        <v>0</v>
      </c>
      <c r="G10" s="87">
        <f t="shared" si="0"/>
        <v>1300000</v>
      </c>
      <c r="H10" s="87">
        <f t="shared" si="0"/>
        <v>0</v>
      </c>
      <c r="I10" s="87">
        <f t="shared" si="0"/>
        <v>0</v>
      </c>
      <c r="J10" s="87">
        <f t="shared" si="0"/>
        <v>0</v>
      </c>
      <c r="K10" s="87">
        <f t="shared" si="0"/>
        <v>0</v>
      </c>
      <c r="L10" s="87">
        <f t="shared" si="0"/>
        <v>6700000</v>
      </c>
      <c r="M10" s="87">
        <f t="shared" si="0"/>
        <v>0</v>
      </c>
      <c r="N10" s="87">
        <f t="shared" si="0"/>
        <v>0</v>
      </c>
      <c r="O10" s="87">
        <f t="shared" si="0"/>
        <v>0</v>
      </c>
      <c r="P10" s="87">
        <f t="shared" si="0"/>
        <v>538000</v>
      </c>
      <c r="Q10" s="87">
        <f t="shared" si="0"/>
        <v>0</v>
      </c>
    </row>
    <row r="11" spans="1:17" s="91" customFormat="1" ht="36" customHeight="1">
      <c r="A11" s="203">
        <v>1</v>
      </c>
      <c r="B11" s="88" t="s">
        <v>209</v>
      </c>
      <c r="C11" s="89">
        <f>SUM(D11:Q11)</f>
        <v>11030000</v>
      </c>
      <c r="D11" s="90">
        <f>'[1]92Xd'!V15</f>
        <v>9730000</v>
      </c>
      <c r="E11" s="90"/>
      <c r="F11" s="90"/>
      <c r="G11" s="90">
        <f>'[1]92Xd'!V40</f>
        <v>1300000</v>
      </c>
      <c r="H11" s="90"/>
      <c r="I11" s="90"/>
      <c r="J11" s="90"/>
      <c r="K11" s="90"/>
      <c r="L11" s="90">
        <v>0</v>
      </c>
      <c r="M11" s="90"/>
      <c r="N11" s="90">
        <v>0</v>
      </c>
      <c r="O11" s="90"/>
      <c r="P11" s="90"/>
      <c r="Q11" s="90"/>
    </row>
    <row r="12" spans="1:17" ht="25.5" customHeight="1">
      <c r="A12" s="203">
        <v>2</v>
      </c>
      <c r="B12" s="3" t="s">
        <v>267</v>
      </c>
      <c r="C12" s="92">
        <f>SUM(D12:Q12)</f>
        <v>800000</v>
      </c>
      <c r="D12" s="93"/>
      <c r="E12" s="93"/>
      <c r="F12" s="93"/>
      <c r="G12" s="93"/>
      <c r="H12" s="93"/>
      <c r="I12" s="93"/>
      <c r="J12" s="93"/>
      <c r="K12" s="93"/>
      <c r="L12" s="93">
        <f>'[1]92Xd'!V62</f>
        <v>800000</v>
      </c>
      <c r="M12" s="93"/>
      <c r="N12" s="93"/>
      <c r="O12" s="93"/>
      <c r="P12" s="93"/>
      <c r="Q12" s="93"/>
    </row>
    <row r="13" spans="1:17" ht="24.75" customHeight="1">
      <c r="A13" s="203">
        <v>3</v>
      </c>
      <c r="B13" s="3" t="s">
        <v>251</v>
      </c>
      <c r="C13" s="92">
        <f>SUM(D13:Q13)</f>
        <v>5900000</v>
      </c>
      <c r="D13" s="93"/>
      <c r="E13" s="93"/>
      <c r="F13" s="93"/>
      <c r="G13" s="93"/>
      <c r="H13" s="93"/>
      <c r="I13" s="93"/>
      <c r="J13" s="93"/>
      <c r="K13" s="93"/>
      <c r="L13" s="93">
        <f>'[1]92Xd'!V49</f>
        <v>5900000</v>
      </c>
      <c r="M13" s="93"/>
      <c r="N13" s="93"/>
      <c r="O13" s="93"/>
      <c r="P13" s="93"/>
      <c r="Q13" s="93"/>
    </row>
    <row r="14" spans="1:17" ht="33" customHeight="1">
      <c r="A14" s="203">
        <v>4</v>
      </c>
      <c r="B14" s="3" t="s">
        <v>268</v>
      </c>
      <c r="C14" s="92">
        <f>SUM(D14:Q14)</f>
        <v>4422000</v>
      </c>
      <c r="D14" s="93">
        <f>'[1]92Xd'!V29</f>
        <v>4422000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ht="20.25" customHeight="1">
      <c r="A15" s="204">
        <v>5</v>
      </c>
      <c r="B15" s="3" t="s">
        <v>210</v>
      </c>
      <c r="C15" s="92">
        <f>SUM(D15:Q15)</f>
        <v>538000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>
        <f>'[1]92Xd'!S38+'[1]92Xd'!S68</f>
        <v>538000</v>
      </c>
      <c r="Q15" s="93"/>
    </row>
    <row r="16" ht="14.25">
      <c r="P16" t="s">
        <v>211</v>
      </c>
    </row>
  </sheetData>
  <sheetProtection/>
  <mergeCells count="23">
    <mergeCell ref="Q7:Q8"/>
    <mergeCell ref="J7:J8"/>
    <mergeCell ref="K7:K8"/>
    <mergeCell ref="L7:M7"/>
    <mergeCell ref="N7:N8"/>
    <mergeCell ref="O7:O8"/>
    <mergeCell ref="P7:P8"/>
    <mergeCell ref="E7:E8"/>
    <mergeCell ref="F7:F8"/>
    <mergeCell ref="G7:G8"/>
    <mergeCell ref="H7:H8"/>
    <mergeCell ref="I7:I8"/>
    <mergeCell ref="A2:D2"/>
    <mergeCell ref="N1:Q1"/>
    <mergeCell ref="A3:Q3"/>
    <mergeCell ref="A4:Q4"/>
    <mergeCell ref="N5:Q5"/>
    <mergeCell ref="A6:A8"/>
    <mergeCell ref="B6:B8"/>
    <mergeCell ref="C6:C8"/>
    <mergeCell ref="D6:Q6"/>
    <mergeCell ref="D7:D8"/>
    <mergeCell ref="A1:F1"/>
  </mergeCells>
  <printOptions/>
  <pageMargins left="0.5" right="0.1968503937007874" top="0.97" bottom="0.4724409448818898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5.28125" style="100" customWidth="1"/>
    <col min="2" max="2" width="25.7109375" style="100" customWidth="1"/>
    <col min="3" max="3" width="11.28125" style="103" customWidth="1"/>
    <col min="4" max="4" width="11.421875" style="103" customWidth="1"/>
    <col min="5" max="10" width="8.7109375" style="103" customWidth="1"/>
    <col min="11" max="11" width="9.8515625" style="103" customWidth="1"/>
    <col min="12" max="12" width="8.7109375" style="103" customWidth="1"/>
    <col min="13" max="13" width="11.140625" style="103" customWidth="1"/>
    <col min="14" max="14" width="10.57421875" style="103" customWidth="1"/>
    <col min="15" max="15" width="11.00390625" style="103" customWidth="1"/>
    <col min="16" max="16384" width="9.140625" style="100" customWidth="1"/>
  </cols>
  <sheetData>
    <row r="1" spans="1:15" s="98" customFormat="1" ht="21.75" customHeight="1">
      <c r="A1" s="271" t="s">
        <v>137</v>
      </c>
      <c r="B1" s="271"/>
      <c r="C1" s="271"/>
      <c r="D1" s="271"/>
      <c r="E1" s="163"/>
      <c r="F1" s="163"/>
      <c r="G1" s="163"/>
      <c r="H1" s="163"/>
      <c r="I1" s="95"/>
      <c r="J1" s="95"/>
      <c r="K1" s="95"/>
      <c r="L1" s="95"/>
      <c r="M1" s="95"/>
      <c r="N1" s="95"/>
      <c r="O1" s="97" t="s">
        <v>136</v>
      </c>
    </row>
    <row r="2" spans="1:15" s="98" customFormat="1" ht="15.75" customHeight="1">
      <c r="A2" s="268"/>
      <c r="B2" s="268"/>
      <c r="C2" s="268"/>
      <c r="D2" s="268"/>
      <c r="E2" s="95"/>
      <c r="F2" s="95"/>
      <c r="G2" s="95"/>
      <c r="H2" s="96"/>
      <c r="I2" s="96"/>
      <c r="J2" s="99"/>
      <c r="K2" s="99"/>
      <c r="L2" s="99"/>
      <c r="M2" s="99"/>
      <c r="N2" s="99"/>
      <c r="O2" s="95"/>
    </row>
    <row r="3" spans="1:15" ht="35.25" customHeight="1">
      <c r="A3" s="283" t="s">
        <v>265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22" ht="15.75" customHeight="1">
      <c r="A4" s="121"/>
      <c r="B4" s="121"/>
      <c r="C4" s="240" t="s">
        <v>365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6"/>
      <c r="Q4" s="26"/>
      <c r="R4" s="26"/>
      <c r="S4" s="26"/>
      <c r="T4" s="26"/>
      <c r="U4" s="26"/>
      <c r="V4" s="26"/>
    </row>
    <row r="5" spans="1:15" ht="28.5" customHeight="1">
      <c r="A5" s="101"/>
      <c r="B5" s="101"/>
      <c r="C5" s="102"/>
      <c r="D5" s="102"/>
      <c r="E5" s="102"/>
      <c r="F5" s="102"/>
      <c r="G5" s="102"/>
      <c r="H5" s="102"/>
      <c r="I5" s="102"/>
      <c r="O5" s="104" t="s">
        <v>149</v>
      </c>
    </row>
    <row r="6" spans="1:15" s="105" customFormat="1" ht="21" customHeight="1">
      <c r="A6" s="272" t="s">
        <v>0</v>
      </c>
      <c r="B6" s="272" t="s">
        <v>101</v>
      </c>
      <c r="C6" s="275" t="s">
        <v>107</v>
      </c>
      <c r="D6" s="278" t="s">
        <v>110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1:15" s="105" customFormat="1" ht="27.75" customHeight="1">
      <c r="A7" s="273"/>
      <c r="B7" s="273"/>
      <c r="C7" s="276"/>
      <c r="D7" s="279" t="s">
        <v>111</v>
      </c>
      <c r="E7" s="279" t="s">
        <v>112</v>
      </c>
      <c r="F7" s="279" t="s">
        <v>113</v>
      </c>
      <c r="G7" s="281" t="s">
        <v>114</v>
      </c>
      <c r="H7" s="281" t="s">
        <v>115</v>
      </c>
      <c r="I7" s="281" t="s">
        <v>116</v>
      </c>
      <c r="J7" s="281" t="s">
        <v>117</v>
      </c>
      <c r="K7" s="281" t="s">
        <v>118</v>
      </c>
      <c r="L7" s="284" t="s">
        <v>110</v>
      </c>
      <c r="M7" s="284"/>
      <c r="N7" s="281" t="s">
        <v>135</v>
      </c>
      <c r="O7" s="281" t="s">
        <v>119</v>
      </c>
    </row>
    <row r="8" spans="1:15" s="106" customFormat="1" ht="126.75" customHeight="1">
      <c r="A8" s="274"/>
      <c r="B8" s="274"/>
      <c r="C8" s="277"/>
      <c r="D8" s="280"/>
      <c r="E8" s="280"/>
      <c r="F8" s="280"/>
      <c r="G8" s="282"/>
      <c r="H8" s="282"/>
      <c r="I8" s="282"/>
      <c r="J8" s="282"/>
      <c r="K8" s="282"/>
      <c r="L8" s="235" t="s">
        <v>120</v>
      </c>
      <c r="M8" s="235" t="s">
        <v>121</v>
      </c>
      <c r="N8" s="282"/>
      <c r="O8" s="282"/>
    </row>
    <row r="9" spans="1:15" s="110" customFormat="1" ht="15" customHeight="1">
      <c r="A9" s="107" t="s">
        <v>2</v>
      </c>
      <c r="B9" s="107" t="s">
        <v>3</v>
      </c>
      <c r="C9" s="108">
        <v>1</v>
      </c>
      <c r="D9" s="108">
        <v>2</v>
      </c>
      <c r="E9" s="108">
        <v>3</v>
      </c>
      <c r="F9" s="108">
        <v>4</v>
      </c>
      <c r="G9" s="109">
        <v>5</v>
      </c>
      <c r="H9" s="109">
        <v>6</v>
      </c>
      <c r="I9" s="109">
        <v>7</v>
      </c>
      <c r="J9" s="109">
        <v>8</v>
      </c>
      <c r="K9" s="109">
        <v>9</v>
      </c>
      <c r="L9" s="109">
        <v>10</v>
      </c>
      <c r="M9" s="109">
        <v>11</v>
      </c>
      <c r="N9" s="109">
        <v>12</v>
      </c>
      <c r="O9" s="109">
        <v>13</v>
      </c>
    </row>
    <row r="10" spans="1:15" s="114" customFormat="1" ht="28.5" customHeight="1">
      <c r="A10" s="111"/>
      <c r="B10" s="112" t="s">
        <v>107</v>
      </c>
      <c r="C10" s="113">
        <f>C11+C24+C30+C36+C39+C40+C41+C42+C43++C44+C45+C46+C47+C48</f>
        <v>231252513</v>
      </c>
      <c r="D10" s="113">
        <f>D11+D24+D30+D36+D39+D40+D41+D42+D43++D44+D45+D46+D47+D48</f>
        <v>137878000</v>
      </c>
      <c r="E10" s="113">
        <f aca="true" t="shared" si="0" ref="E10:O10">E11+E24+E30+E36+E39+E40+E41+E42+E43++E44+E45+E46+E47+E48</f>
        <v>220000</v>
      </c>
      <c r="F10" s="113">
        <f t="shared" si="0"/>
        <v>0</v>
      </c>
      <c r="G10" s="113">
        <f t="shared" si="0"/>
        <v>2861094</v>
      </c>
      <c r="H10" s="113">
        <f t="shared" si="0"/>
        <v>0</v>
      </c>
      <c r="I10" s="113">
        <f t="shared" si="0"/>
        <v>639686</v>
      </c>
      <c r="J10" s="113">
        <f t="shared" si="0"/>
        <v>3992000</v>
      </c>
      <c r="K10" s="113">
        <f t="shared" si="0"/>
        <v>21124480</v>
      </c>
      <c r="L10" s="113">
        <f t="shared" si="0"/>
        <v>595000</v>
      </c>
      <c r="M10" s="113">
        <f t="shared" si="0"/>
        <v>20529480</v>
      </c>
      <c r="N10" s="113">
        <f t="shared" si="0"/>
        <v>26598007</v>
      </c>
      <c r="O10" s="113">
        <f t="shared" si="0"/>
        <v>21771020</v>
      </c>
    </row>
    <row r="11" spans="1:15" s="105" customFormat="1" ht="28.5" customHeight="1">
      <c r="A11" s="115">
        <v>1</v>
      </c>
      <c r="B11" s="69" t="s">
        <v>181</v>
      </c>
      <c r="C11" s="116">
        <f>SUM(C12:C23)</f>
        <v>173024332</v>
      </c>
      <c r="D11" s="116">
        <f aca="true" t="shared" si="1" ref="D11:N11">SUM(D12:D23)</f>
        <v>129479348</v>
      </c>
      <c r="E11" s="116">
        <f t="shared" si="1"/>
        <v>220000</v>
      </c>
      <c r="F11" s="116">
        <f t="shared" si="1"/>
        <v>0</v>
      </c>
      <c r="G11" s="116">
        <f t="shared" si="1"/>
        <v>129770</v>
      </c>
      <c r="H11" s="116">
        <f t="shared" si="1"/>
        <v>0</v>
      </c>
      <c r="I11" s="116">
        <f t="shared" si="1"/>
        <v>0</v>
      </c>
      <c r="J11" s="116">
        <f t="shared" si="1"/>
        <v>3992000</v>
      </c>
      <c r="K11" s="116">
        <f t="shared" si="1"/>
        <v>3373480</v>
      </c>
      <c r="L11" s="116">
        <f t="shared" si="1"/>
        <v>595000</v>
      </c>
      <c r="M11" s="116">
        <f t="shared" si="1"/>
        <v>2778480</v>
      </c>
      <c r="N11" s="116">
        <f t="shared" si="1"/>
        <v>14058714</v>
      </c>
      <c r="O11" s="116">
        <f>SUM(O12:O23)</f>
        <v>21771020</v>
      </c>
    </row>
    <row r="12" spans="1:15" s="105" customFormat="1" ht="28.5" customHeight="1">
      <c r="A12" s="117"/>
      <c r="B12" s="70" t="s">
        <v>182</v>
      </c>
      <c r="C12" s="118">
        <f>D12+E12+F12+G12+H12+I12+J12+K12+N12+O12</f>
        <v>4501806</v>
      </c>
      <c r="D12" s="118"/>
      <c r="E12" s="118"/>
      <c r="F12" s="118"/>
      <c r="G12" s="118"/>
      <c r="H12" s="118"/>
      <c r="I12" s="118"/>
      <c r="J12" s="118"/>
      <c r="K12" s="118">
        <f>L12+M12</f>
        <v>0</v>
      </c>
      <c r="L12" s="118"/>
      <c r="M12" s="118"/>
      <c r="N12" s="118">
        <v>4501806</v>
      </c>
      <c r="O12" s="118"/>
    </row>
    <row r="13" spans="1:15" s="105" customFormat="1" ht="28.5" customHeight="1">
      <c r="A13" s="117"/>
      <c r="B13" s="72" t="s">
        <v>183</v>
      </c>
      <c r="C13" s="118">
        <f aca="true" t="shared" si="2" ref="C13:C43">D13+E13+F13+G13+H13+I13+J13+K13+N13+O13</f>
        <v>2318724</v>
      </c>
      <c r="D13" s="118"/>
      <c r="E13" s="118"/>
      <c r="F13" s="118"/>
      <c r="G13" s="118"/>
      <c r="H13" s="118"/>
      <c r="I13" s="118"/>
      <c r="J13" s="118"/>
      <c r="K13" s="118">
        <f>L13+M13</f>
        <v>1353480</v>
      </c>
      <c r="L13" s="118"/>
      <c r="M13" s="118">
        <f>633480+720000</f>
        <v>1353480</v>
      </c>
      <c r="N13" s="118">
        <v>965244</v>
      </c>
      <c r="O13" s="118"/>
    </row>
    <row r="14" spans="1:15" s="105" customFormat="1" ht="28.5" customHeight="1">
      <c r="A14" s="117"/>
      <c r="B14" s="72" t="s">
        <v>141</v>
      </c>
      <c r="C14" s="118">
        <f t="shared" si="2"/>
        <v>733173</v>
      </c>
      <c r="D14" s="118"/>
      <c r="E14" s="118"/>
      <c r="F14" s="118"/>
      <c r="G14" s="118"/>
      <c r="H14" s="118"/>
      <c r="I14" s="118"/>
      <c r="J14" s="118"/>
      <c r="K14" s="118">
        <f>L14+M14</f>
        <v>0</v>
      </c>
      <c r="L14" s="118"/>
      <c r="M14" s="118"/>
      <c r="N14" s="118">
        <v>733173</v>
      </c>
      <c r="O14" s="118"/>
    </row>
    <row r="15" spans="1:15" s="105" customFormat="1" ht="28.5" customHeight="1">
      <c r="A15" s="117"/>
      <c r="B15" s="72" t="s">
        <v>142</v>
      </c>
      <c r="C15" s="118">
        <f t="shared" si="2"/>
        <v>3192894</v>
      </c>
      <c r="D15" s="118"/>
      <c r="E15" s="118">
        <v>220000</v>
      </c>
      <c r="F15" s="118"/>
      <c r="G15" s="118"/>
      <c r="H15" s="118"/>
      <c r="I15" s="118"/>
      <c r="J15" s="118"/>
      <c r="K15" s="118">
        <f>L15+M15</f>
        <v>2020000</v>
      </c>
      <c r="L15" s="118">
        <v>595000</v>
      </c>
      <c r="M15" s="118">
        <v>1425000</v>
      </c>
      <c r="N15" s="118">
        <v>952894</v>
      </c>
      <c r="O15" s="118"/>
    </row>
    <row r="16" spans="1:15" s="105" customFormat="1" ht="28.5" customHeight="1">
      <c r="A16" s="117"/>
      <c r="B16" s="72" t="s">
        <v>184</v>
      </c>
      <c r="C16" s="118">
        <f t="shared" si="2"/>
        <v>968801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>
        <v>968801</v>
      </c>
      <c r="O16" s="118"/>
    </row>
    <row r="17" spans="1:15" s="105" customFormat="1" ht="28.5" customHeight="1">
      <c r="A17" s="117"/>
      <c r="B17" s="72" t="s">
        <v>143</v>
      </c>
      <c r="C17" s="118">
        <f t="shared" si="2"/>
        <v>128237386</v>
      </c>
      <c r="D17" s="118">
        <f>21320928+61792354+42834817+1547322</f>
        <v>127495421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>
        <v>741965</v>
      </c>
      <c r="O17" s="118"/>
    </row>
    <row r="18" spans="1:15" s="105" customFormat="1" ht="28.5" customHeight="1">
      <c r="A18" s="117"/>
      <c r="B18" s="72" t="s">
        <v>144</v>
      </c>
      <c r="C18" s="118">
        <f t="shared" si="2"/>
        <v>534571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>
        <v>534571</v>
      </c>
      <c r="O18" s="118"/>
    </row>
    <row r="19" spans="1:15" s="105" customFormat="1" ht="28.5" customHeight="1">
      <c r="A19" s="117"/>
      <c r="B19" s="72" t="s">
        <v>185</v>
      </c>
      <c r="C19" s="118">
        <f t="shared" si="2"/>
        <v>22813184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>
        <v>1042164</v>
      </c>
      <c r="O19" s="118">
        <f>1421020+20100000+250000</f>
        <v>21771020</v>
      </c>
    </row>
    <row r="20" spans="1:15" s="105" customFormat="1" ht="28.5" customHeight="1">
      <c r="A20" s="117"/>
      <c r="B20" s="72" t="s">
        <v>186</v>
      </c>
      <c r="C20" s="118">
        <f t="shared" si="2"/>
        <v>843772</v>
      </c>
      <c r="D20" s="118"/>
      <c r="E20" s="118"/>
      <c r="F20" s="118"/>
      <c r="G20" s="118">
        <v>129770</v>
      </c>
      <c r="H20" s="118"/>
      <c r="I20" s="118"/>
      <c r="J20" s="118"/>
      <c r="K20" s="118"/>
      <c r="L20" s="118"/>
      <c r="M20" s="118"/>
      <c r="N20" s="118">
        <v>714002</v>
      </c>
      <c r="O20" s="118"/>
    </row>
    <row r="21" spans="1:15" s="105" customFormat="1" ht="28.5" customHeight="1">
      <c r="A21" s="117"/>
      <c r="B21" s="72" t="s">
        <v>187</v>
      </c>
      <c r="C21" s="118">
        <f t="shared" si="2"/>
        <v>4616062</v>
      </c>
      <c r="D21" s="118"/>
      <c r="E21" s="118"/>
      <c r="F21" s="118"/>
      <c r="G21" s="118"/>
      <c r="H21" s="118"/>
      <c r="I21" s="118"/>
      <c r="J21" s="118">
        <f>3200000+792000</f>
        <v>3992000</v>
      </c>
      <c r="K21" s="118"/>
      <c r="L21" s="118"/>
      <c r="M21" s="118"/>
      <c r="N21" s="118">
        <v>624062</v>
      </c>
      <c r="O21" s="118"/>
    </row>
    <row r="22" spans="1:15" s="105" customFormat="1" ht="28.5" customHeight="1">
      <c r="A22" s="117"/>
      <c r="B22" s="72" t="s">
        <v>188</v>
      </c>
      <c r="C22" s="118">
        <f>D22+E22+F22+G22+H22+I22+J22+K22+N22+O22</f>
        <v>3353938</v>
      </c>
      <c r="D22" s="118">
        <f>700000+1283927</f>
        <v>1983927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>
        <v>1370011</v>
      </c>
      <c r="O22" s="118"/>
    </row>
    <row r="23" spans="1:15" s="105" customFormat="1" ht="28.5" customHeight="1">
      <c r="A23" s="117"/>
      <c r="B23" s="72" t="s">
        <v>189</v>
      </c>
      <c r="C23" s="118">
        <f t="shared" si="2"/>
        <v>910021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>
        <v>910021</v>
      </c>
      <c r="O23" s="118"/>
    </row>
    <row r="24" spans="1:15" s="105" customFormat="1" ht="28.5" customHeight="1">
      <c r="A24" s="115">
        <v>2</v>
      </c>
      <c r="B24" s="69" t="s">
        <v>190</v>
      </c>
      <c r="C24" s="116">
        <f t="shared" si="2"/>
        <v>8700388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6">
        <f>SUM(N25:N29)</f>
        <v>8700388</v>
      </c>
      <c r="O24" s="118"/>
    </row>
    <row r="25" spans="1:15" s="105" customFormat="1" ht="28.5" customHeight="1">
      <c r="A25" s="119"/>
      <c r="B25" s="72" t="s">
        <v>191</v>
      </c>
      <c r="C25" s="118">
        <f t="shared" si="2"/>
        <v>4223534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>
        <v>4223534</v>
      </c>
      <c r="O25" s="118"/>
    </row>
    <row r="26" spans="1:15" s="105" customFormat="1" ht="28.5" customHeight="1">
      <c r="A26" s="119"/>
      <c r="B26" s="72" t="s">
        <v>192</v>
      </c>
      <c r="C26" s="118">
        <f t="shared" si="2"/>
        <v>1628833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>
        <v>1628833</v>
      </c>
      <c r="O26" s="118"/>
    </row>
    <row r="27" spans="1:15" s="105" customFormat="1" ht="28.5" customHeight="1">
      <c r="A27" s="119"/>
      <c r="B27" s="72" t="s">
        <v>193</v>
      </c>
      <c r="C27" s="118">
        <f t="shared" si="2"/>
        <v>689531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>
        <v>689531</v>
      </c>
      <c r="O27" s="118"/>
    </row>
    <row r="28" spans="1:15" s="105" customFormat="1" ht="28.5" customHeight="1">
      <c r="A28" s="119"/>
      <c r="B28" s="72" t="s">
        <v>194</v>
      </c>
      <c r="C28" s="118">
        <f t="shared" si="2"/>
        <v>1116216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>
        <v>1116216</v>
      </c>
      <c r="O28" s="118"/>
    </row>
    <row r="29" spans="1:15" s="105" customFormat="1" ht="28.5" customHeight="1">
      <c r="A29" s="119"/>
      <c r="B29" s="72" t="s">
        <v>145</v>
      </c>
      <c r="C29" s="118">
        <f t="shared" si="2"/>
        <v>1042274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>
        <v>1042274</v>
      </c>
      <c r="O29" s="118"/>
    </row>
    <row r="30" spans="1:15" s="105" customFormat="1" ht="28.5" customHeight="1">
      <c r="A30" s="115">
        <v>3</v>
      </c>
      <c r="B30" s="69" t="s">
        <v>195</v>
      </c>
      <c r="C30" s="116">
        <f>D30+E30+F30+G30+H30+I30+J30+K30+N30+O30</f>
        <v>3479096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6">
        <f>SUM(N31:N35)</f>
        <v>3479096</v>
      </c>
      <c r="O30" s="118"/>
    </row>
    <row r="31" spans="1:15" s="105" customFormat="1" ht="28.5" customHeight="1">
      <c r="A31" s="117"/>
      <c r="B31" s="72" t="s">
        <v>196</v>
      </c>
      <c r="C31" s="118">
        <f t="shared" si="2"/>
        <v>962649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>
        <v>962649</v>
      </c>
      <c r="O31" s="118"/>
    </row>
    <row r="32" spans="1:15" s="105" customFormat="1" ht="28.5" customHeight="1">
      <c r="A32" s="117"/>
      <c r="B32" s="72" t="s">
        <v>197</v>
      </c>
      <c r="C32" s="118">
        <f t="shared" si="2"/>
        <v>961363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>
        <v>961363</v>
      </c>
      <c r="O32" s="118"/>
    </row>
    <row r="33" spans="1:15" s="105" customFormat="1" ht="28.5" customHeight="1">
      <c r="A33" s="117"/>
      <c r="B33" s="72" t="s">
        <v>198</v>
      </c>
      <c r="C33" s="118">
        <f t="shared" si="2"/>
        <v>530365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>
        <v>530365</v>
      </c>
      <c r="O33" s="118"/>
    </row>
    <row r="34" spans="1:15" s="105" customFormat="1" ht="28.5" customHeight="1">
      <c r="A34" s="117"/>
      <c r="B34" s="72" t="s">
        <v>146</v>
      </c>
      <c r="C34" s="118">
        <f t="shared" si="2"/>
        <v>630183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>
        <v>630183</v>
      </c>
      <c r="O34" s="118"/>
    </row>
    <row r="35" spans="1:15" s="105" customFormat="1" ht="28.5" customHeight="1">
      <c r="A35" s="117"/>
      <c r="B35" s="72" t="s">
        <v>199</v>
      </c>
      <c r="C35" s="118">
        <f t="shared" si="2"/>
        <v>394536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>
        <v>394536</v>
      </c>
      <c r="O35" s="118"/>
    </row>
    <row r="36" spans="1:15" s="105" customFormat="1" ht="28.5" customHeight="1">
      <c r="A36" s="115">
        <v>4</v>
      </c>
      <c r="B36" s="69" t="s">
        <v>200</v>
      </c>
      <c r="C36" s="116">
        <f t="shared" si="2"/>
        <v>359809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6">
        <f>SUM(N37:N38)</f>
        <v>359809</v>
      </c>
      <c r="O36" s="118"/>
    </row>
    <row r="37" spans="1:15" s="105" customFormat="1" ht="28.5" customHeight="1">
      <c r="A37" s="119"/>
      <c r="B37" s="72" t="s">
        <v>212</v>
      </c>
      <c r="C37" s="118">
        <f t="shared" si="2"/>
        <v>267566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>
        <v>267566</v>
      </c>
      <c r="O37" s="118"/>
    </row>
    <row r="38" spans="1:15" s="105" customFormat="1" ht="28.5" customHeight="1">
      <c r="A38" s="119"/>
      <c r="B38" s="72" t="s">
        <v>147</v>
      </c>
      <c r="C38" s="118">
        <f t="shared" si="2"/>
        <v>92243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>
        <v>92243</v>
      </c>
      <c r="O38" s="118"/>
    </row>
    <row r="39" spans="1:15" s="105" customFormat="1" ht="28.5" customHeight="1">
      <c r="A39" s="115">
        <v>5</v>
      </c>
      <c r="B39" s="73" t="s">
        <v>202</v>
      </c>
      <c r="C39" s="116">
        <f t="shared" si="2"/>
        <v>1740946</v>
      </c>
      <c r="D39" s="116">
        <v>1740946</v>
      </c>
      <c r="E39" s="116"/>
      <c r="F39" s="116"/>
      <c r="G39" s="116"/>
      <c r="H39" s="116"/>
      <c r="I39" s="116"/>
      <c r="J39" s="116"/>
      <c r="K39" s="118"/>
      <c r="L39" s="116"/>
      <c r="M39" s="116"/>
      <c r="N39" s="116"/>
      <c r="O39" s="116"/>
    </row>
    <row r="40" spans="1:15" s="105" customFormat="1" ht="28.5" customHeight="1">
      <c r="A40" s="115">
        <v>6</v>
      </c>
      <c r="B40" s="73" t="s">
        <v>203</v>
      </c>
      <c r="C40" s="116">
        <f t="shared" si="2"/>
        <v>1989372</v>
      </c>
      <c r="D40" s="116">
        <v>1989372</v>
      </c>
      <c r="E40" s="116"/>
      <c r="F40" s="116"/>
      <c r="G40" s="116"/>
      <c r="H40" s="116"/>
      <c r="I40" s="116"/>
      <c r="J40" s="116"/>
      <c r="K40" s="118"/>
      <c r="L40" s="116"/>
      <c r="M40" s="116"/>
      <c r="N40" s="116"/>
      <c r="O40" s="116"/>
    </row>
    <row r="41" spans="1:15" s="105" customFormat="1" ht="28.5" customHeight="1">
      <c r="A41" s="115">
        <v>7</v>
      </c>
      <c r="B41" s="73" t="s">
        <v>227</v>
      </c>
      <c r="C41" s="116">
        <f t="shared" si="2"/>
        <v>3371010</v>
      </c>
      <c r="D41" s="116"/>
      <c r="E41" s="116"/>
      <c r="F41" s="116"/>
      <c r="G41" s="116">
        <f>2109645+621679</f>
        <v>2731324</v>
      </c>
      <c r="H41" s="116"/>
      <c r="I41" s="116">
        <f>639686</f>
        <v>639686</v>
      </c>
      <c r="J41" s="116"/>
      <c r="K41" s="118"/>
      <c r="L41" s="116"/>
      <c r="M41" s="116"/>
      <c r="N41" s="116"/>
      <c r="O41" s="116"/>
    </row>
    <row r="42" spans="1:15" s="105" customFormat="1" ht="28.5" customHeight="1">
      <c r="A42" s="115">
        <v>8</v>
      </c>
      <c r="B42" s="73" t="s">
        <v>204</v>
      </c>
      <c r="C42" s="116">
        <f t="shared" si="2"/>
        <v>736000</v>
      </c>
      <c r="D42" s="116"/>
      <c r="E42" s="116"/>
      <c r="F42" s="116"/>
      <c r="G42" s="116"/>
      <c r="H42" s="116"/>
      <c r="I42" s="116"/>
      <c r="J42" s="116"/>
      <c r="K42" s="116">
        <f>L42+M42</f>
        <v>736000</v>
      </c>
      <c r="L42" s="116"/>
      <c r="M42" s="116">
        <v>736000</v>
      </c>
      <c r="N42" s="116"/>
      <c r="O42" s="116"/>
    </row>
    <row r="43" spans="1:15" s="120" customFormat="1" ht="28.5" customHeight="1">
      <c r="A43" s="115">
        <v>9</v>
      </c>
      <c r="B43" s="159" t="s">
        <v>213</v>
      </c>
      <c r="C43" s="116">
        <f t="shared" si="2"/>
        <v>1695000</v>
      </c>
      <c r="D43" s="116"/>
      <c r="E43" s="116"/>
      <c r="F43" s="116"/>
      <c r="G43" s="116"/>
      <c r="H43" s="116"/>
      <c r="I43" s="116"/>
      <c r="J43" s="116"/>
      <c r="K43" s="116">
        <f>L43+M43</f>
        <v>1695000</v>
      </c>
      <c r="L43" s="116"/>
      <c r="M43" s="116">
        <v>1695000</v>
      </c>
      <c r="N43" s="116"/>
      <c r="O43" s="116"/>
    </row>
    <row r="44" spans="1:15" ht="15">
      <c r="A44" s="162">
        <v>10</v>
      </c>
      <c r="B44" s="146" t="s">
        <v>139</v>
      </c>
      <c r="C44" s="66">
        <v>16168226</v>
      </c>
      <c r="D44" s="158"/>
      <c r="E44" s="158"/>
      <c r="F44" s="158"/>
      <c r="G44" s="158"/>
      <c r="H44" s="158"/>
      <c r="I44" s="158"/>
      <c r="J44" s="158"/>
      <c r="K44" s="116"/>
      <c r="L44" s="158"/>
      <c r="M44" s="165"/>
      <c r="N44" s="158"/>
      <c r="O44" s="158"/>
    </row>
    <row r="45" spans="1:15" ht="15">
      <c r="A45" s="115">
        <v>11</v>
      </c>
      <c r="B45" s="75" t="s">
        <v>223</v>
      </c>
      <c r="C45" s="66">
        <v>4668334</v>
      </c>
      <c r="D45" s="116">
        <f>C45</f>
        <v>4668334</v>
      </c>
      <c r="E45" s="157"/>
      <c r="F45" s="157"/>
      <c r="G45" s="157"/>
      <c r="H45" s="157"/>
      <c r="I45" s="157"/>
      <c r="J45" s="157"/>
      <c r="K45" s="116"/>
      <c r="L45" s="157"/>
      <c r="M45" s="118"/>
      <c r="N45" s="157"/>
      <c r="O45" s="157"/>
    </row>
    <row r="46" spans="1:15" ht="27.75">
      <c r="A46" s="162">
        <v>12</v>
      </c>
      <c r="B46" s="75" t="s">
        <v>226</v>
      </c>
      <c r="C46" s="66">
        <v>10000000</v>
      </c>
      <c r="D46" s="157"/>
      <c r="E46" s="157"/>
      <c r="F46" s="157"/>
      <c r="G46" s="157"/>
      <c r="H46" s="157"/>
      <c r="I46" s="157"/>
      <c r="J46" s="157"/>
      <c r="K46" s="116">
        <f>L46+M46</f>
        <v>10000000</v>
      </c>
      <c r="L46" s="157"/>
      <c r="M46" s="116">
        <v>10000000</v>
      </c>
      <c r="N46" s="157"/>
      <c r="O46" s="157"/>
    </row>
    <row r="47" spans="1:15" ht="55.5">
      <c r="A47" s="115">
        <v>13</v>
      </c>
      <c r="B47" s="75" t="s">
        <v>224</v>
      </c>
      <c r="C47" s="156">
        <v>2000000</v>
      </c>
      <c r="D47" s="157"/>
      <c r="E47" s="157"/>
      <c r="F47" s="157"/>
      <c r="G47" s="157"/>
      <c r="H47" s="157"/>
      <c r="I47" s="157"/>
      <c r="J47" s="157"/>
      <c r="K47" s="116">
        <f>L47+M47</f>
        <v>2000000</v>
      </c>
      <c r="L47" s="157"/>
      <c r="M47" s="116">
        <v>2000000</v>
      </c>
      <c r="N47" s="157"/>
      <c r="O47" s="157"/>
    </row>
    <row r="48" spans="1:15" ht="27.75">
      <c r="A48" s="202">
        <v>14</v>
      </c>
      <c r="B48" s="160" t="s">
        <v>225</v>
      </c>
      <c r="C48" s="164">
        <v>3320000</v>
      </c>
      <c r="D48" s="161"/>
      <c r="E48" s="161"/>
      <c r="F48" s="161"/>
      <c r="G48" s="161"/>
      <c r="H48" s="161"/>
      <c r="I48" s="161"/>
      <c r="J48" s="161"/>
      <c r="K48" s="116">
        <f>L48+M48</f>
        <v>3320000</v>
      </c>
      <c r="L48" s="161"/>
      <c r="M48" s="166">
        <v>3320000</v>
      </c>
      <c r="N48" s="161"/>
      <c r="O48" s="161"/>
    </row>
  </sheetData>
  <sheetProtection/>
  <mergeCells count="19">
    <mergeCell ref="A3:O3"/>
    <mergeCell ref="A6:A8"/>
    <mergeCell ref="C4:O4"/>
    <mergeCell ref="G7:G8"/>
    <mergeCell ref="H7:H8"/>
    <mergeCell ref="I7:I8"/>
    <mergeCell ref="J7:J8"/>
    <mergeCell ref="K7:K8"/>
    <mergeCell ref="L7:M7"/>
    <mergeCell ref="A2:D2"/>
    <mergeCell ref="A1:D1"/>
    <mergeCell ref="B6:B8"/>
    <mergeCell ref="C6:C8"/>
    <mergeCell ref="D6:O6"/>
    <mergeCell ref="D7:D8"/>
    <mergeCell ref="E7:E8"/>
    <mergeCell ref="F7:F8"/>
    <mergeCell ref="N7:N8"/>
    <mergeCell ref="O7:O8"/>
  </mergeCells>
  <printOptions/>
  <pageMargins left="0.5511811023622047" right="0.15748031496062992" top="1.062992125984252" bottom="0.31496062992125984" header="0.31496062992125984" footer="0.15748031496062992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N12" sqref="N12"/>
    </sheetView>
  </sheetViews>
  <sheetFormatPr defaultColWidth="10.00390625" defaultRowHeight="15"/>
  <cols>
    <col min="1" max="1" width="5.8515625" style="123" customWidth="1"/>
    <col min="2" max="2" width="22.140625" style="123" customWidth="1"/>
    <col min="3" max="3" width="12.28125" style="123" customWidth="1"/>
    <col min="4" max="4" width="11.00390625" style="123" customWidth="1"/>
    <col min="5" max="5" width="13.7109375" style="123" customWidth="1"/>
    <col min="6" max="6" width="17.7109375" style="123" customWidth="1"/>
    <col min="7" max="7" width="11.7109375" style="123" customWidth="1"/>
    <col min="8" max="8" width="11.421875" style="123" customWidth="1"/>
    <col min="9" max="9" width="12.00390625" style="123" customWidth="1"/>
    <col min="10" max="10" width="14.28125" style="123" customWidth="1"/>
    <col min="11" max="16384" width="10.00390625" style="123" customWidth="1"/>
  </cols>
  <sheetData>
    <row r="1" spans="1:13" ht="21" customHeight="1">
      <c r="A1" s="288" t="s">
        <v>366</v>
      </c>
      <c r="B1" s="288"/>
      <c r="C1" s="288"/>
      <c r="D1" s="288"/>
      <c r="E1" s="190"/>
      <c r="F1" s="190"/>
      <c r="G1" s="122"/>
      <c r="H1" s="94"/>
      <c r="I1" s="94"/>
      <c r="J1" s="40" t="s">
        <v>155</v>
      </c>
      <c r="K1" s="94"/>
      <c r="L1" s="94"/>
      <c r="M1" s="94"/>
    </row>
    <row r="2" spans="1:10" ht="21" customHeight="1">
      <c r="A2" s="242"/>
      <c r="B2" s="242"/>
      <c r="C2" s="242"/>
      <c r="D2" s="242"/>
      <c r="E2" s="192"/>
      <c r="F2" s="192"/>
      <c r="G2" s="122"/>
      <c r="H2" s="122"/>
      <c r="I2" s="122"/>
      <c r="J2" s="122"/>
    </row>
    <row r="3" spans="1:10" ht="24" customHeight="1">
      <c r="A3" s="286" t="s">
        <v>263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8" ht="23.25" customHeight="1">
      <c r="A4" s="240" t="s">
        <v>365</v>
      </c>
      <c r="B4" s="240"/>
      <c r="C4" s="240"/>
      <c r="D4" s="240"/>
      <c r="E4" s="240"/>
      <c r="F4" s="240"/>
      <c r="G4" s="240"/>
      <c r="H4" s="240"/>
      <c r="I4" s="240"/>
      <c r="J4" s="240"/>
      <c r="K4" s="26"/>
      <c r="L4" s="26"/>
      <c r="M4" s="26"/>
      <c r="N4" s="26"/>
      <c r="O4" s="26"/>
      <c r="P4" s="26"/>
      <c r="Q4" s="26"/>
      <c r="R4" s="26"/>
    </row>
    <row r="5" spans="1:10" ht="19.5" customHeight="1">
      <c r="A5" s="124"/>
      <c r="B5" s="124"/>
      <c r="C5" s="125"/>
      <c r="D5" s="125"/>
      <c r="E5" s="125"/>
      <c r="F5" s="125"/>
      <c r="G5" s="125"/>
      <c r="H5" s="125"/>
      <c r="I5" s="125"/>
      <c r="J5" s="126" t="s">
        <v>149</v>
      </c>
    </row>
    <row r="6" spans="1:10" s="127" customFormat="1" ht="32.25" customHeight="1">
      <c r="A6" s="287" t="s">
        <v>0</v>
      </c>
      <c r="B6" s="287" t="s">
        <v>156</v>
      </c>
      <c r="C6" s="285" t="s">
        <v>157</v>
      </c>
      <c r="D6" s="285" t="s">
        <v>158</v>
      </c>
      <c r="E6" s="285"/>
      <c r="F6" s="285"/>
      <c r="G6" s="285" t="s">
        <v>159</v>
      </c>
      <c r="H6" s="285" t="s">
        <v>214</v>
      </c>
      <c r="I6" s="285" t="s">
        <v>17</v>
      </c>
      <c r="J6" s="285" t="s">
        <v>160</v>
      </c>
    </row>
    <row r="7" spans="1:10" s="127" customFormat="1" ht="19.5" customHeight="1">
      <c r="A7" s="287"/>
      <c r="B7" s="287"/>
      <c r="C7" s="285"/>
      <c r="D7" s="285" t="s">
        <v>161</v>
      </c>
      <c r="E7" s="289" t="s">
        <v>215</v>
      </c>
      <c r="F7" s="289"/>
      <c r="G7" s="285"/>
      <c r="H7" s="285"/>
      <c r="I7" s="285"/>
      <c r="J7" s="285"/>
    </row>
    <row r="8" spans="1:10" s="127" customFormat="1" ht="75" customHeight="1">
      <c r="A8" s="287"/>
      <c r="B8" s="287"/>
      <c r="C8" s="285"/>
      <c r="D8" s="285"/>
      <c r="E8" s="233" t="s">
        <v>261</v>
      </c>
      <c r="F8" s="233" t="s">
        <v>262</v>
      </c>
      <c r="G8" s="285"/>
      <c r="H8" s="285"/>
      <c r="I8" s="285"/>
      <c r="J8" s="285"/>
    </row>
    <row r="9" spans="1:10" s="131" customFormat="1" ht="16.5" customHeight="1">
      <c r="A9" s="128" t="s">
        <v>2</v>
      </c>
      <c r="B9" s="129" t="s">
        <v>3</v>
      </c>
      <c r="C9" s="130">
        <v>1</v>
      </c>
      <c r="D9" s="130"/>
      <c r="E9" s="130">
        <v>3</v>
      </c>
      <c r="F9" s="130">
        <v>4</v>
      </c>
      <c r="G9" s="130">
        <v>5</v>
      </c>
      <c r="H9" s="130">
        <v>6</v>
      </c>
      <c r="I9" s="130">
        <v>7</v>
      </c>
      <c r="J9" s="130">
        <v>8</v>
      </c>
    </row>
    <row r="10" spans="1:10" s="135" customFormat="1" ht="19.5" customHeight="1">
      <c r="A10" s="132"/>
      <c r="B10" s="133" t="s">
        <v>107</v>
      </c>
      <c r="C10" s="134">
        <f aca="true" t="shared" si="0" ref="C10:J10">SUM(C11:C20)</f>
        <v>18690000</v>
      </c>
      <c r="D10" s="134">
        <f t="shared" si="0"/>
        <v>5338000</v>
      </c>
      <c r="E10" s="134">
        <f t="shared" si="0"/>
        <v>2240000</v>
      </c>
      <c r="F10" s="134">
        <f t="shared" si="0"/>
        <v>3098000</v>
      </c>
      <c r="G10" s="134">
        <f t="shared" si="0"/>
        <v>35712698</v>
      </c>
      <c r="H10" s="134">
        <f t="shared" si="0"/>
        <v>4766847</v>
      </c>
      <c r="I10" s="134">
        <f t="shared" si="0"/>
        <v>0</v>
      </c>
      <c r="J10" s="134">
        <f t="shared" si="0"/>
        <v>45817546</v>
      </c>
    </row>
    <row r="11" spans="1:10" s="125" customFormat="1" ht="19.5" customHeight="1">
      <c r="A11" s="136">
        <v>1</v>
      </c>
      <c r="B11" s="137" t="s">
        <v>260</v>
      </c>
      <c r="C11" s="138">
        <v>5330000</v>
      </c>
      <c r="D11" s="138">
        <v>1388000</v>
      </c>
      <c r="E11" s="138">
        <f>D11-F11</f>
        <v>462400</v>
      </c>
      <c r="F11" s="138">
        <v>925600</v>
      </c>
      <c r="G11" s="138">
        <v>3875444</v>
      </c>
      <c r="H11" s="138">
        <v>762866</v>
      </c>
      <c r="I11" s="138">
        <v>0</v>
      </c>
      <c r="J11" s="138">
        <v>6026310</v>
      </c>
    </row>
    <row r="12" spans="1:10" s="125" customFormat="1" ht="19.5" customHeight="1">
      <c r="A12" s="136">
        <v>2</v>
      </c>
      <c r="B12" s="137" t="s">
        <v>162</v>
      </c>
      <c r="C12" s="138">
        <v>1460000</v>
      </c>
      <c r="D12" s="138">
        <v>402300</v>
      </c>
      <c r="E12" s="138">
        <f aca="true" t="shared" si="1" ref="E12:E20">D12-F12</f>
        <v>155100</v>
      </c>
      <c r="F12" s="138">
        <v>247200</v>
      </c>
      <c r="G12" s="138">
        <v>3739829</v>
      </c>
      <c r="H12" s="138">
        <v>620570</v>
      </c>
      <c r="I12" s="138">
        <v>0</v>
      </c>
      <c r="J12" s="138">
        <v>4762699</v>
      </c>
    </row>
    <row r="13" spans="1:10" s="125" customFormat="1" ht="19.5" customHeight="1">
      <c r="A13" s="136">
        <v>3</v>
      </c>
      <c r="B13" s="137" t="s">
        <v>163</v>
      </c>
      <c r="C13" s="138">
        <v>3020000</v>
      </c>
      <c r="D13" s="138">
        <v>792500</v>
      </c>
      <c r="E13" s="138">
        <f t="shared" si="1"/>
        <v>268500</v>
      </c>
      <c r="F13" s="138">
        <v>524000</v>
      </c>
      <c r="G13" s="138">
        <v>3244675</v>
      </c>
      <c r="H13" s="138">
        <v>503413</v>
      </c>
      <c r="I13" s="138">
        <v>0</v>
      </c>
      <c r="J13" s="138">
        <v>4540588</v>
      </c>
    </row>
    <row r="14" spans="1:10" s="125" customFormat="1" ht="19.5" customHeight="1">
      <c r="A14" s="136">
        <v>4</v>
      </c>
      <c r="B14" s="137" t="s">
        <v>164</v>
      </c>
      <c r="C14" s="138">
        <v>1530000</v>
      </c>
      <c r="D14" s="138">
        <v>458800</v>
      </c>
      <c r="E14" s="138">
        <f t="shared" si="1"/>
        <v>209000</v>
      </c>
      <c r="F14" s="138">
        <v>249800</v>
      </c>
      <c r="G14" s="138">
        <v>3197015</v>
      </c>
      <c r="H14" s="138">
        <v>565648</v>
      </c>
      <c r="I14" s="138">
        <v>0</v>
      </c>
      <c r="J14" s="138">
        <v>4221463</v>
      </c>
    </row>
    <row r="15" spans="1:10" s="125" customFormat="1" ht="19.5" customHeight="1">
      <c r="A15" s="136">
        <v>5</v>
      </c>
      <c r="B15" s="137" t="s">
        <v>165</v>
      </c>
      <c r="C15" s="138">
        <v>680000</v>
      </c>
      <c r="D15" s="138">
        <v>223000</v>
      </c>
      <c r="E15" s="138">
        <f t="shared" si="1"/>
        <v>121000</v>
      </c>
      <c r="F15" s="138">
        <v>102000</v>
      </c>
      <c r="G15" s="138">
        <v>3237209</v>
      </c>
      <c r="H15" s="138">
        <v>219040</v>
      </c>
      <c r="I15" s="138">
        <v>0</v>
      </c>
      <c r="J15" s="138">
        <v>3679249</v>
      </c>
    </row>
    <row r="16" spans="1:10" s="125" customFormat="1" ht="19.5" customHeight="1">
      <c r="A16" s="136">
        <v>6</v>
      </c>
      <c r="B16" s="137" t="s">
        <v>166</v>
      </c>
      <c r="C16" s="138">
        <v>1440000</v>
      </c>
      <c r="D16" s="138">
        <v>422700</v>
      </c>
      <c r="E16" s="138">
        <f t="shared" si="1"/>
        <v>192700</v>
      </c>
      <c r="F16" s="138">
        <v>230000</v>
      </c>
      <c r="G16" s="138">
        <v>3530943</v>
      </c>
      <c r="H16" s="138">
        <v>290696</v>
      </c>
      <c r="I16" s="138">
        <v>0</v>
      </c>
      <c r="J16" s="138">
        <v>4244339</v>
      </c>
    </row>
    <row r="17" spans="1:10" s="125" customFormat="1" ht="19.5" customHeight="1">
      <c r="A17" s="136">
        <v>7</v>
      </c>
      <c r="B17" s="137" t="s">
        <v>167</v>
      </c>
      <c r="C17" s="138">
        <v>1150000</v>
      </c>
      <c r="D17" s="138">
        <v>373900</v>
      </c>
      <c r="E17" s="138">
        <f t="shared" si="1"/>
        <v>199900</v>
      </c>
      <c r="F17" s="138">
        <v>174000</v>
      </c>
      <c r="G17" s="138">
        <v>3612145</v>
      </c>
      <c r="H17" s="138">
        <v>408819</v>
      </c>
      <c r="I17" s="138">
        <v>0</v>
      </c>
      <c r="J17" s="138">
        <v>4394864</v>
      </c>
    </row>
    <row r="18" spans="1:10" s="125" customFormat="1" ht="19.5" customHeight="1">
      <c r="A18" s="136">
        <v>8</v>
      </c>
      <c r="B18" s="137" t="s">
        <v>168</v>
      </c>
      <c r="C18" s="138">
        <v>1700000</v>
      </c>
      <c r="D18" s="138">
        <v>552200</v>
      </c>
      <c r="E18" s="138">
        <f t="shared" si="1"/>
        <v>292200</v>
      </c>
      <c r="F18" s="138">
        <v>260000</v>
      </c>
      <c r="G18" s="138">
        <v>3525286</v>
      </c>
      <c r="H18" s="138">
        <v>549681</v>
      </c>
      <c r="I18" s="138">
        <v>0</v>
      </c>
      <c r="J18" s="138">
        <v>4627167</v>
      </c>
    </row>
    <row r="19" spans="1:10" s="125" customFormat="1" ht="19.5" customHeight="1">
      <c r="A19" s="136">
        <f>A18+1</f>
        <v>9</v>
      </c>
      <c r="B19" s="137" t="s">
        <v>169</v>
      </c>
      <c r="C19" s="138">
        <v>1290000</v>
      </c>
      <c r="D19" s="138">
        <v>404000</v>
      </c>
      <c r="E19" s="138">
        <f t="shared" si="1"/>
        <v>198000</v>
      </c>
      <c r="F19" s="138">
        <v>206000</v>
      </c>
      <c r="G19" s="138">
        <v>3813321</v>
      </c>
      <c r="H19" s="138">
        <v>491404</v>
      </c>
      <c r="I19" s="138">
        <v>0</v>
      </c>
      <c r="J19" s="138">
        <v>4708726</v>
      </c>
    </row>
    <row r="20" spans="1:10" s="125" customFormat="1" ht="19.5" customHeight="1">
      <c r="A20" s="139">
        <v>10</v>
      </c>
      <c r="B20" s="140" t="s">
        <v>170</v>
      </c>
      <c r="C20" s="141">
        <v>1090000</v>
      </c>
      <c r="D20" s="141">
        <v>320600</v>
      </c>
      <c r="E20" s="141">
        <f t="shared" si="1"/>
        <v>141200</v>
      </c>
      <c r="F20" s="141">
        <v>179400</v>
      </c>
      <c r="G20" s="141">
        <v>3936831</v>
      </c>
      <c r="H20" s="141">
        <v>354710</v>
      </c>
      <c r="I20" s="141">
        <v>0</v>
      </c>
      <c r="J20" s="141">
        <v>4612141</v>
      </c>
    </row>
    <row r="21" spans="1:10" ht="19.5" customHeight="1">
      <c r="A21" s="142"/>
      <c r="B21" s="143"/>
      <c r="C21" s="125"/>
      <c r="D21" s="125"/>
      <c r="E21" s="125"/>
      <c r="F21" s="125"/>
      <c r="G21" s="125"/>
      <c r="H21" s="125"/>
      <c r="I21" s="125"/>
      <c r="J21" s="125"/>
    </row>
    <row r="22" spans="1:10" ht="18">
      <c r="A22" s="125"/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0" ht="18">
      <c r="A23" s="125"/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8">
      <c r="A24" s="125"/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8">
      <c r="A25" s="125"/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ht="18">
      <c r="A26" s="125"/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8">
      <c r="A27" s="125"/>
      <c r="B27" s="125"/>
      <c r="C27" s="125"/>
      <c r="D27" s="125"/>
      <c r="E27" s="125"/>
      <c r="F27" s="125"/>
      <c r="G27" s="125"/>
      <c r="H27" s="125"/>
      <c r="I27" s="125"/>
      <c r="J27" s="125"/>
    </row>
    <row r="28" spans="1:10" ht="18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ht="18">
      <c r="A29" s="125"/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0" ht="18">
      <c r="A30" s="125"/>
      <c r="B30" s="125"/>
      <c r="C30" s="125"/>
      <c r="D30" s="125"/>
      <c r="E30" s="125"/>
      <c r="F30" s="125"/>
      <c r="G30" s="125"/>
      <c r="H30" s="125"/>
      <c r="I30" s="125"/>
      <c r="J30" s="125"/>
    </row>
    <row r="31" spans="1:10" ht="18">
      <c r="A31" s="125"/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 ht="22.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</row>
    <row r="33" spans="1:10" ht="18">
      <c r="A33" s="125"/>
      <c r="B33" s="125"/>
      <c r="C33" s="125"/>
      <c r="D33" s="125"/>
      <c r="E33" s="125"/>
      <c r="F33" s="125"/>
      <c r="G33" s="125"/>
      <c r="H33" s="125"/>
      <c r="I33" s="125"/>
      <c r="J33" s="125"/>
    </row>
    <row r="34" spans="1:10" ht="18">
      <c r="A34" s="125"/>
      <c r="B34" s="125"/>
      <c r="C34" s="125"/>
      <c r="D34" s="125"/>
      <c r="E34" s="125"/>
      <c r="F34" s="125"/>
      <c r="G34" s="125"/>
      <c r="H34" s="125"/>
      <c r="I34" s="125"/>
      <c r="J34" s="125"/>
    </row>
    <row r="35" spans="1:10" ht="18">
      <c r="A35" s="125"/>
      <c r="B35" s="125"/>
      <c r="C35" s="125"/>
      <c r="D35" s="125"/>
      <c r="E35" s="125"/>
      <c r="F35" s="125"/>
      <c r="G35" s="125"/>
      <c r="H35" s="125"/>
      <c r="I35" s="125"/>
      <c r="J35" s="125"/>
    </row>
    <row r="36" spans="1:10" ht="18">
      <c r="A36" s="125"/>
      <c r="B36" s="125"/>
      <c r="C36" s="125"/>
      <c r="D36" s="125"/>
      <c r="E36" s="125"/>
      <c r="F36" s="125"/>
      <c r="G36" s="125"/>
      <c r="H36" s="125"/>
      <c r="I36" s="125"/>
      <c r="J36" s="125"/>
    </row>
  </sheetData>
  <sheetProtection/>
  <mergeCells count="14">
    <mergeCell ref="A2:D2"/>
    <mergeCell ref="A1:D1"/>
    <mergeCell ref="H6:H8"/>
    <mergeCell ref="D7:D8"/>
    <mergeCell ref="E7:F7"/>
    <mergeCell ref="I6:I8"/>
    <mergeCell ref="J6:J8"/>
    <mergeCell ref="A3:J3"/>
    <mergeCell ref="A4:J4"/>
    <mergeCell ref="A6:A8"/>
    <mergeCell ref="B6:B8"/>
    <mergeCell ref="C6:C8"/>
    <mergeCell ref="D6:F6"/>
    <mergeCell ref="G6:G8"/>
  </mergeCells>
  <printOptions/>
  <pageMargins left="0.81" right="0.17" top="0.87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2021-01-05T01:45:42Z</cp:lastPrinted>
  <dcterms:created xsi:type="dcterms:W3CDTF">2017-07-19T02:34:16Z</dcterms:created>
  <dcterms:modified xsi:type="dcterms:W3CDTF">2021-01-05T01:51:23Z</dcterms:modified>
  <cp:category/>
  <cp:version/>
  <cp:contentType/>
  <cp:contentStatus/>
</cp:coreProperties>
</file>